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 defaultThemeVersion="124226"/>
  <xr:revisionPtr revIDLastSave="0" documentId="13_ncr:1_{70FF874A-56A9-4E75-BEB0-98BBFFDDD2EF}" xr6:coauthVersionLast="37" xr6:coauthVersionMax="47" xr10:uidLastSave="{00000000-0000-0000-0000-000000000000}"/>
  <bookViews>
    <workbookView xWindow="0" yWindow="0" windowWidth="28770" windowHeight="12195" tabRatio="856" activeTab="7" xr2:uid="{00000000-000D-0000-FFFF-FFFF00000000}"/>
  </bookViews>
  <sheets>
    <sheet name="OPĆI DIO" sheetId="10" r:id="rId1"/>
    <sheet name="opći po ekonomskoj" sheetId="14" r:id="rId2"/>
    <sheet name="Rashodi prema funkcijskoj k" sheetId="17" r:id="rId3"/>
    <sheet name="Račun financiranja" sheetId="18" r:id="rId4"/>
    <sheet name="Račun f. prema izvorima" sheetId="19" r:id="rId5"/>
    <sheet name=" po izvorima financiranja" sheetId="16" r:id="rId6"/>
    <sheet name="rashodi-programska" sheetId="8" r:id="rId7"/>
    <sheet name="prihodi programska" sheetId="11" r:id="rId8"/>
  </sheets>
  <definedNames>
    <definedName name="_xlnm.Print_Area" localSheetId="0">'OPĆI DIO'!$A$1:$K$36</definedName>
    <definedName name="_xlnm.Print_Area" localSheetId="1">'opći po ekonomskoj'!$A$1:$H$56</definedName>
    <definedName name="_xlnm.Print_Area" localSheetId="3">'Račun financiranja'!$A$1:$L$16</definedName>
    <definedName name="_xlnm.Print_Area" localSheetId="2">'Rashodi prema funkcijskoj k'!$B$1:$H$20</definedName>
  </definedNames>
  <calcPr calcId="179021"/>
  <fileRecoveryPr autoRecover="0"/>
</workbook>
</file>

<file path=xl/calcChain.xml><?xml version="1.0" encoding="utf-8"?>
<calcChain xmlns="http://schemas.openxmlformats.org/spreadsheetml/2006/main">
  <c r="G38" i="16" l="1"/>
  <c r="G37" i="16"/>
  <c r="G36" i="16"/>
  <c r="G35" i="16"/>
  <c r="G30" i="16"/>
  <c r="G33" i="16"/>
  <c r="G32" i="16"/>
  <c r="G27" i="16"/>
  <c r="G26" i="16"/>
  <c r="G24" i="16"/>
  <c r="G23" i="16"/>
  <c r="G21" i="16"/>
  <c r="G20" i="16"/>
  <c r="G18" i="16"/>
  <c r="G17" i="16"/>
  <c r="G15" i="16"/>
  <c r="G14" i="16"/>
  <c r="G29" i="16"/>
  <c r="F43" i="11"/>
  <c r="F34" i="11"/>
  <c r="F16" i="11"/>
  <c r="F25" i="14" l="1"/>
  <c r="F35" i="16"/>
  <c r="D54" i="11"/>
  <c r="F59" i="11" l="1"/>
  <c r="F58" i="11"/>
  <c r="F57" i="11"/>
  <c r="F56" i="11"/>
  <c r="D56" i="11"/>
  <c r="D57" i="11"/>
  <c r="D58" i="11"/>
  <c r="E56" i="11"/>
  <c r="E57" i="11"/>
  <c r="E58" i="11"/>
  <c r="C190" i="8" l="1"/>
  <c r="C216" i="8"/>
  <c r="C219" i="8"/>
  <c r="C130" i="8" l="1"/>
  <c r="D129" i="8"/>
  <c r="D9" i="17" l="1"/>
  <c r="F47" i="11"/>
  <c r="F38" i="11"/>
  <c r="F36" i="11"/>
  <c r="F33" i="11"/>
  <c r="F32" i="11"/>
  <c r="F30" i="11"/>
  <c r="F250" i="8"/>
  <c r="F233" i="8"/>
  <c r="F232" i="8"/>
  <c r="F231" i="8"/>
  <c r="F226" i="8"/>
  <c r="F225" i="8"/>
  <c r="F215" i="8"/>
  <c r="F206" i="8"/>
  <c r="F205" i="8"/>
  <c r="F204" i="8"/>
  <c r="F203" i="8"/>
  <c r="F202" i="8"/>
  <c r="F201" i="8"/>
  <c r="F200" i="8"/>
  <c r="F198" i="8"/>
  <c r="F197" i="8"/>
  <c r="F196" i="8"/>
  <c r="F195" i="8"/>
  <c r="F192" i="8"/>
  <c r="F191" i="8"/>
  <c r="F190" i="8"/>
  <c r="F189" i="8"/>
  <c r="F188" i="8"/>
  <c r="F187" i="8"/>
  <c r="F186" i="8"/>
  <c r="F185" i="8"/>
  <c r="F184" i="8"/>
  <c r="F182" i="8"/>
  <c r="F178" i="8"/>
  <c r="F176" i="8"/>
  <c r="F175" i="8"/>
  <c r="F174" i="8"/>
  <c r="F173" i="8"/>
  <c r="F171" i="8"/>
  <c r="F168" i="8"/>
  <c r="F165" i="8"/>
  <c r="F162" i="8"/>
  <c r="F161" i="8"/>
  <c r="F160" i="8"/>
  <c r="F159" i="8"/>
  <c r="F158" i="8"/>
  <c r="F156" i="8"/>
  <c r="F154" i="8"/>
  <c r="F153" i="8"/>
  <c r="F152" i="8"/>
  <c r="F151" i="8"/>
  <c r="F150" i="8"/>
  <c r="F149" i="8"/>
  <c r="F147" i="8"/>
  <c r="F146" i="8"/>
  <c r="F145" i="8"/>
  <c r="F143" i="8"/>
  <c r="F140" i="8"/>
  <c r="F139" i="8"/>
  <c r="F138" i="8"/>
  <c r="F137" i="8"/>
  <c r="F136" i="8"/>
  <c r="F135" i="8"/>
  <c r="F131" i="8"/>
  <c r="F129" i="8"/>
  <c r="F128" i="8"/>
  <c r="F126" i="8"/>
  <c r="F125" i="8"/>
  <c r="F124" i="8"/>
  <c r="F122" i="8"/>
  <c r="F120" i="8"/>
  <c r="F119" i="8"/>
  <c r="F118" i="8"/>
  <c r="F117" i="8"/>
  <c r="F116" i="8"/>
  <c r="F115" i="8"/>
  <c r="F113" i="8"/>
  <c r="F109" i="8"/>
  <c r="F107" i="8"/>
  <c r="F106" i="8"/>
  <c r="F105" i="8"/>
  <c r="F104" i="8"/>
  <c r="F103" i="8"/>
  <c r="F102" i="8"/>
  <c r="F99" i="8"/>
  <c r="F98" i="8"/>
  <c r="F96" i="8"/>
  <c r="F95" i="8"/>
  <c r="F94" i="8"/>
  <c r="F93" i="8"/>
  <c r="F92" i="8"/>
  <c r="F90" i="8"/>
  <c r="F89" i="8"/>
  <c r="F88" i="8"/>
  <c r="F87" i="8"/>
  <c r="F85" i="8"/>
  <c r="F84" i="8"/>
  <c r="F83" i="8"/>
  <c r="F81" i="8"/>
  <c r="F80" i="8"/>
  <c r="F79" i="8"/>
  <c r="F78" i="8"/>
  <c r="F77" i="8"/>
  <c r="F76" i="8"/>
  <c r="F75" i="8"/>
  <c r="F72" i="8"/>
  <c r="F70" i="8"/>
  <c r="F66" i="8"/>
  <c r="F63" i="8"/>
  <c r="F61" i="8"/>
  <c r="F40" i="8"/>
  <c r="C155" i="8"/>
  <c r="F155" i="8" s="1"/>
  <c r="C230" i="8"/>
  <c r="C212" i="8"/>
  <c r="C217" i="8"/>
  <c r="F52" i="8"/>
  <c r="F47" i="8"/>
  <c r="F45" i="8"/>
  <c r="C112" i="8"/>
  <c r="F112" i="8" s="1"/>
  <c r="F55" i="11"/>
  <c r="F54" i="11"/>
  <c r="F51" i="11"/>
  <c r="F42" i="11"/>
  <c r="F26" i="11"/>
  <c r="F22" i="11"/>
  <c r="F21" i="11"/>
  <c r="F36" i="8"/>
  <c r="F31" i="8"/>
  <c r="F29" i="8"/>
  <c r="F26" i="8"/>
  <c r="F24" i="8"/>
  <c r="F22" i="8"/>
  <c r="F21" i="8"/>
  <c r="F20" i="8"/>
  <c r="F245" i="8"/>
  <c r="F240" i="8"/>
  <c r="F228" i="8"/>
  <c r="F224" i="8"/>
  <c r="F218" i="8"/>
  <c r="F213" i="8"/>
  <c r="F211" i="8"/>
  <c r="F71" i="8"/>
  <c r="F67" i="8"/>
  <c r="F65" i="8"/>
  <c r="F64" i="8"/>
  <c r="F59" i="8"/>
  <c r="F58" i="8"/>
  <c r="F57" i="8"/>
  <c r="F56" i="8"/>
  <c r="F55" i="8"/>
  <c r="F54" i="8"/>
  <c r="F53" i="8"/>
  <c r="F51" i="8"/>
  <c r="F49" i="8"/>
  <c r="F48" i="8"/>
  <c r="F46" i="8"/>
  <c r="F44" i="8"/>
  <c r="F42" i="8"/>
  <c r="F41" i="8"/>
  <c r="F39" i="8"/>
  <c r="F32" i="16"/>
  <c r="E53" i="11"/>
  <c r="E217" i="8"/>
  <c r="E216" i="8" s="1"/>
  <c r="E212" i="8"/>
  <c r="F63" i="11"/>
  <c r="F66" i="11"/>
  <c r="C144" i="8"/>
  <c r="C123" i="8"/>
  <c r="F123" i="8" s="1"/>
  <c r="F212" i="8" l="1"/>
  <c r="F216" i="8"/>
  <c r="F217" i="8"/>
  <c r="L23" i="10"/>
  <c r="J26" i="10" l="1"/>
  <c r="C37" i="16" l="1"/>
  <c r="D7" i="17"/>
  <c r="D6" i="17" s="1"/>
  <c r="F7" i="17"/>
  <c r="F6" i="17" s="1"/>
  <c r="C7" i="17"/>
  <c r="C6" i="17" s="1"/>
  <c r="E6" i="17" l="1"/>
  <c r="C38" i="16"/>
  <c r="D14" i="16"/>
  <c r="E15" i="11" l="1"/>
  <c r="D15" i="11"/>
  <c r="D53" i="11"/>
  <c r="D52" i="11" s="1"/>
  <c r="C244" i="8"/>
  <c r="E244" i="8"/>
  <c r="C210" i="8"/>
  <c r="E210" i="8"/>
  <c r="C214" i="8"/>
  <c r="E214" i="8"/>
  <c r="D231" i="8"/>
  <c r="E230" i="8"/>
  <c r="E229" i="8" s="1"/>
  <c r="E227" i="8"/>
  <c r="C227" i="8"/>
  <c r="D226" i="8"/>
  <c r="E225" i="8"/>
  <c r="C225" i="8"/>
  <c r="D225" i="8" s="1"/>
  <c r="E223" i="8"/>
  <c r="C223" i="8"/>
  <c r="E194" i="8"/>
  <c r="C194" i="8"/>
  <c r="F194" i="8" s="1"/>
  <c r="E197" i="8"/>
  <c r="D198" i="8"/>
  <c r="C197" i="8"/>
  <c r="C128" i="8"/>
  <c r="E114" i="8"/>
  <c r="E113" i="8" s="1"/>
  <c r="D118" i="8"/>
  <c r="C114" i="8"/>
  <c r="F214" i="8" l="1"/>
  <c r="C111" i="8"/>
  <c r="F114" i="8"/>
  <c r="F15" i="11"/>
  <c r="C209" i="8"/>
  <c r="C208" i="8" s="1"/>
  <c r="D36" i="16" s="1"/>
  <c r="D35" i="16" s="1"/>
  <c r="E209" i="8"/>
  <c r="E208" i="8" s="1"/>
  <c r="F36" i="16" s="1"/>
  <c r="E112" i="8"/>
  <c r="F53" i="11"/>
  <c r="E193" i="8"/>
  <c r="C229" i="8"/>
  <c r="D25" i="14"/>
  <c r="E52" i="11"/>
  <c r="F52" i="11" s="1"/>
  <c r="F244" i="8"/>
  <c r="F210" i="8"/>
  <c r="E243" i="8"/>
  <c r="C243" i="8"/>
  <c r="F223" i="8"/>
  <c r="C193" i="8"/>
  <c r="F193" i="8" s="1"/>
  <c r="D197" i="8"/>
  <c r="F227" i="8"/>
  <c r="F230" i="8"/>
  <c r="C222" i="8"/>
  <c r="E222" i="8"/>
  <c r="D60" i="8"/>
  <c r="D119" i="8"/>
  <c r="D120" i="8"/>
  <c r="D121" i="8"/>
  <c r="D122" i="8"/>
  <c r="D124" i="8"/>
  <c r="D125" i="8"/>
  <c r="D128" i="8"/>
  <c r="D130" i="8"/>
  <c r="D135" i="8"/>
  <c r="D137" i="8"/>
  <c r="D139" i="8"/>
  <c r="D140" i="8"/>
  <c r="D146" i="8"/>
  <c r="D149" i="8"/>
  <c r="D150" i="8"/>
  <c r="D152" i="8"/>
  <c r="D153" i="8"/>
  <c r="D155" i="8"/>
  <c r="D158" i="8"/>
  <c r="D159" i="8"/>
  <c r="D160" i="8"/>
  <c r="D161" i="8"/>
  <c r="D165" i="8"/>
  <c r="D174" i="8"/>
  <c r="D175" i="8"/>
  <c r="D176" i="8"/>
  <c r="D184" i="8"/>
  <c r="D187" i="8"/>
  <c r="D188" i="8"/>
  <c r="D189" i="8"/>
  <c r="D191" i="8"/>
  <c r="D201" i="8"/>
  <c r="D202" i="8"/>
  <c r="D204" i="8"/>
  <c r="D205" i="8"/>
  <c r="D206" i="8"/>
  <c r="H7" i="17"/>
  <c r="H8" i="17"/>
  <c r="H9" i="17"/>
  <c r="H6" i="17"/>
  <c r="G7" i="17"/>
  <c r="G8" i="17"/>
  <c r="G9" i="17"/>
  <c r="G6" i="17"/>
  <c r="F229" i="8" l="1"/>
  <c r="F209" i="8"/>
  <c r="F243" i="8"/>
  <c r="E242" i="8"/>
  <c r="C242" i="8"/>
  <c r="F208" i="8"/>
  <c r="C221" i="8"/>
  <c r="E221" i="8"/>
  <c r="E207" i="8" s="1"/>
  <c r="F222" i="8"/>
  <c r="H24" i="10"/>
  <c r="H23" i="10"/>
  <c r="F14" i="16"/>
  <c r="F33" i="16" l="1"/>
  <c r="C207" i="8"/>
  <c r="C241" i="8"/>
  <c r="F242" i="8"/>
  <c r="E241" i="8"/>
  <c r="F221" i="8"/>
  <c r="E237" i="8"/>
  <c r="E239" i="8"/>
  <c r="C239" i="8"/>
  <c r="C237" i="8"/>
  <c r="G48" i="14"/>
  <c r="H48" i="14"/>
  <c r="C48" i="14"/>
  <c r="E170" i="8"/>
  <c r="C170" i="8"/>
  <c r="F49" i="14" l="1"/>
  <c r="F48" i="14" s="1"/>
  <c r="F170" i="8"/>
  <c r="F241" i="8"/>
  <c r="E169" i="8"/>
  <c r="F169" i="8" s="1"/>
  <c r="E236" i="8"/>
  <c r="F207" i="8"/>
  <c r="D49" i="14"/>
  <c r="H35" i="16"/>
  <c r="C236" i="8"/>
  <c r="F239" i="8"/>
  <c r="F237" i="8"/>
  <c r="C169" i="8"/>
  <c r="C173" i="8"/>
  <c r="D173" i="8" s="1"/>
  <c r="C148" i="8"/>
  <c r="F148" i="8" s="1"/>
  <c r="C80" i="8"/>
  <c r="D80" i="8" s="1"/>
  <c r="C76" i="8"/>
  <c r="C38" i="8"/>
  <c r="D20" i="11"/>
  <c r="D29" i="11"/>
  <c r="D25" i="11"/>
  <c r="D50" i="11"/>
  <c r="D46" i="11"/>
  <c r="D41" i="11"/>
  <c r="D37" i="11"/>
  <c r="D35" i="11"/>
  <c r="D31" i="11"/>
  <c r="E249" i="8"/>
  <c r="C249" i="8"/>
  <c r="C181" i="8"/>
  <c r="F181" i="8" s="1"/>
  <c r="C183" i="8"/>
  <c r="F183" i="8" s="1"/>
  <c r="C177" i="8"/>
  <c r="C167" i="8"/>
  <c r="F167" i="8" s="1"/>
  <c r="C164" i="8"/>
  <c r="C157" i="8"/>
  <c r="F157" i="8" s="1"/>
  <c r="C142" i="8"/>
  <c r="C138" i="8"/>
  <c r="D138" i="8" s="1"/>
  <c r="C134" i="8"/>
  <c r="D134" i="8" s="1"/>
  <c r="C136" i="8"/>
  <c r="D136" i="8" s="1"/>
  <c r="C78" i="8"/>
  <c r="C25" i="8"/>
  <c r="D37" i="14" s="1"/>
  <c r="C108" i="8"/>
  <c r="F108" i="8" s="1"/>
  <c r="C101" i="8"/>
  <c r="C97" i="8"/>
  <c r="F97" i="8" s="1"/>
  <c r="C91" i="8"/>
  <c r="F91" i="8" s="1"/>
  <c r="C83" i="8"/>
  <c r="C86" i="8"/>
  <c r="E28" i="8"/>
  <c r="C28" i="8"/>
  <c r="C30" i="8"/>
  <c r="C23" i="8"/>
  <c r="C19" i="8"/>
  <c r="C69" i="8"/>
  <c r="C62" i="8"/>
  <c r="C50" i="8"/>
  <c r="C35" i="8"/>
  <c r="C43" i="8"/>
  <c r="D40" i="14" l="1"/>
  <c r="D52" i="14"/>
  <c r="D36" i="14"/>
  <c r="F177" i="8"/>
  <c r="D53" i="14"/>
  <c r="D164" i="8"/>
  <c r="F164" i="8"/>
  <c r="D78" i="8"/>
  <c r="D83" i="8"/>
  <c r="D48" i="14"/>
  <c r="F249" i="8"/>
  <c r="C248" i="8"/>
  <c r="C235" i="8"/>
  <c r="C166" i="8"/>
  <c r="F166" i="8" s="1"/>
  <c r="C34" i="8"/>
  <c r="F236" i="8"/>
  <c r="E235" i="8"/>
  <c r="C27" i="8"/>
  <c r="E248" i="8"/>
  <c r="E247" i="8" s="1"/>
  <c r="F28" i="8"/>
  <c r="C37" i="8"/>
  <c r="E35" i="8"/>
  <c r="E38" i="8"/>
  <c r="C247" i="8" l="1"/>
  <c r="D33" i="16" s="1"/>
  <c r="D32" i="16" s="1"/>
  <c r="H36" i="16"/>
  <c r="C234" i="8"/>
  <c r="C246" i="8"/>
  <c r="F235" i="8"/>
  <c r="E234" i="8"/>
  <c r="F248" i="8"/>
  <c r="F69" i="11"/>
  <c r="F75" i="11"/>
  <c r="F72" i="11"/>
  <c r="F38" i="8"/>
  <c r="F35" i="8"/>
  <c r="K26" i="10"/>
  <c r="K24" i="10"/>
  <c r="K23" i="10"/>
  <c r="J24" i="10"/>
  <c r="J23" i="10"/>
  <c r="F234" i="8" l="1"/>
  <c r="F247" i="8"/>
  <c r="E246" i="8"/>
  <c r="I25" i="10"/>
  <c r="G25" i="10"/>
  <c r="H25" i="10" s="1"/>
  <c r="D47" i="14"/>
  <c r="D45" i="14"/>
  <c r="D43" i="14"/>
  <c r="D42" i="14"/>
  <c r="D41" i="14"/>
  <c r="D28" i="14"/>
  <c r="D24" i="14"/>
  <c r="D23" i="14"/>
  <c r="D20" i="14"/>
  <c r="D18" i="14"/>
  <c r="D17" i="14"/>
  <c r="E17" i="14" s="1"/>
  <c r="D15" i="14"/>
  <c r="E15" i="14" s="1"/>
  <c r="K25" i="10" l="1"/>
  <c r="D27" i="14"/>
  <c r="E28" i="14"/>
  <c r="D19" i="14"/>
  <c r="D44" i="14"/>
  <c r="D46" i="14"/>
  <c r="F246" i="8"/>
  <c r="D21" i="14"/>
  <c r="D38" i="14"/>
  <c r="D51" i="14"/>
  <c r="D34" i="14"/>
  <c r="E19" i="8"/>
  <c r="F19" i="8" s="1"/>
  <c r="D26" i="14" l="1"/>
  <c r="E27" i="14"/>
  <c r="D33" i="14"/>
  <c r="D50" i="14"/>
  <c r="E83" i="8"/>
  <c r="G15" i="10" l="1"/>
  <c r="H15" i="10" s="1"/>
  <c r="E26" i="14"/>
  <c r="G18" i="10"/>
  <c r="D54" i="14"/>
  <c r="G17" i="10"/>
  <c r="E31" i="11" l="1"/>
  <c r="F31" i="11" s="1"/>
  <c r="F16" i="14" l="1"/>
  <c r="G16" i="14" s="1"/>
  <c r="C163" i="8"/>
  <c r="E173" i="8"/>
  <c r="E138" i="8"/>
  <c r="E43" i="8"/>
  <c r="E35" i="11"/>
  <c r="F35" i="11" s="1"/>
  <c r="E50" i="11"/>
  <c r="F50" i="11" s="1"/>
  <c r="D49" i="11"/>
  <c r="D48" i="11" s="1"/>
  <c r="D12" i="11" s="1"/>
  <c r="D163" i="8" l="1"/>
  <c r="F163" i="8"/>
  <c r="F43" i="8"/>
  <c r="D28" i="11"/>
  <c r="D16" i="14"/>
  <c r="F17" i="14"/>
  <c r="E49" i="11"/>
  <c r="F49" i="11" s="1"/>
  <c r="E164" i="8"/>
  <c r="E136" i="8"/>
  <c r="E134" i="8"/>
  <c r="C133" i="8"/>
  <c r="D133" i="8" s="1"/>
  <c r="E128" i="8"/>
  <c r="C127" i="8"/>
  <c r="C75" i="8"/>
  <c r="E78" i="8"/>
  <c r="F134" i="8" l="1"/>
  <c r="F35" i="14"/>
  <c r="D127" i="8"/>
  <c r="E48" i="11"/>
  <c r="H16" i="14"/>
  <c r="G17" i="14"/>
  <c r="H17" i="14"/>
  <c r="D14" i="14"/>
  <c r="E163" i="8"/>
  <c r="E133" i="8"/>
  <c r="F133" i="8" s="1"/>
  <c r="C46" i="14"/>
  <c r="C44" i="14"/>
  <c r="C27" i="14"/>
  <c r="C24" i="14"/>
  <c r="C19" i="14"/>
  <c r="F48" i="11" l="1"/>
  <c r="E12" i="11"/>
  <c r="D13" i="14"/>
  <c r="H32" i="16"/>
  <c r="C26" i="14"/>
  <c r="C51" i="14"/>
  <c r="C34" i="14"/>
  <c r="C38" i="14"/>
  <c r="C21" i="14"/>
  <c r="E74" i="11"/>
  <c r="D74" i="11"/>
  <c r="D73" i="11" s="1"/>
  <c r="E71" i="11"/>
  <c r="E68" i="11"/>
  <c r="D68" i="11"/>
  <c r="D67" i="11" s="1"/>
  <c r="E65" i="11"/>
  <c r="E62" i="11"/>
  <c r="D62" i="11"/>
  <c r="D61" i="11" s="1"/>
  <c r="D71" i="11"/>
  <c r="D70" i="11" s="1"/>
  <c r="D65" i="11"/>
  <c r="D64" i="11" s="1"/>
  <c r="F62" i="11" l="1"/>
  <c r="F65" i="11"/>
  <c r="C33" i="14"/>
  <c r="F17" i="10" s="1"/>
  <c r="F68" i="11"/>
  <c r="H33" i="16"/>
  <c r="D29" i="14"/>
  <c r="G14" i="10"/>
  <c r="D60" i="11"/>
  <c r="F74" i="11"/>
  <c r="F71" i="11"/>
  <c r="C50" i="14"/>
  <c r="F15" i="10"/>
  <c r="E64" i="11"/>
  <c r="F64" i="11" s="1"/>
  <c r="E73" i="11"/>
  <c r="E70" i="11"/>
  <c r="E67" i="11"/>
  <c r="F67" i="11" s="1"/>
  <c r="E61" i="11"/>
  <c r="F61" i="11" s="1"/>
  <c r="E60" i="11" l="1"/>
  <c r="F60" i="11" s="1"/>
  <c r="F70" i="11"/>
  <c r="F73" i="11"/>
  <c r="F18" i="10"/>
  <c r="F16" i="10" s="1"/>
  <c r="G16" i="10"/>
  <c r="C54" i="14"/>
  <c r="D45" i="11"/>
  <c r="D44" i="11" s="1"/>
  <c r="D29" i="16" s="1"/>
  <c r="E46" i="11"/>
  <c r="F46" i="11" s="1"/>
  <c r="D40" i="11"/>
  <c r="D39" i="11" s="1"/>
  <c r="D26" i="16" s="1"/>
  <c r="E41" i="11"/>
  <c r="F41" i="11" s="1"/>
  <c r="F23" i="14" l="1"/>
  <c r="F28" i="14"/>
  <c r="E45" i="11"/>
  <c r="F45" i="11" s="1"/>
  <c r="E40" i="11"/>
  <c r="F40" i="11" s="1"/>
  <c r="E37" i="11"/>
  <c r="F37" i="11" s="1"/>
  <c r="E29" i="11"/>
  <c r="F29" i="11" s="1"/>
  <c r="D24" i="11"/>
  <c r="D23" i="11" s="1"/>
  <c r="D20" i="16" s="1"/>
  <c r="E25" i="11"/>
  <c r="F25" i="11" s="1"/>
  <c r="D19" i="11"/>
  <c r="D14" i="11"/>
  <c r="D13" i="11" s="1"/>
  <c r="E20" i="11"/>
  <c r="F20" i="11" s="1"/>
  <c r="D18" i="11" l="1"/>
  <c r="D17" i="16" s="1"/>
  <c r="F15" i="14"/>
  <c r="H15" i="14" s="1"/>
  <c r="G28" i="14"/>
  <c r="H28" i="14"/>
  <c r="F27" i="14"/>
  <c r="F20" i="14"/>
  <c r="F18" i="14"/>
  <c r="F14" i="14" s="1"/>
  <c r="H14" i="14" s="1"/>
  <c r="G23" i="14"/>
  <c r="H23" i="14"/>
  <c r="F22" i="14"/>
  <c r="E28" i="11"/>
  <c r="F28" i="11" s="1"/>
  <c r="E39" i="11"/>
  <c r="F39" i="11" s="1"/>
  <c r="C14" i="14"/>
  <c r="D27" i="11"/>
  <c r="E44" i="11"/>
  <c r="F44" i="11" s="1"/>
  <c r="E19" i="11"/>
  <c r="F19" i="11" s="1"/>
  <c r="E24" i="11"/>
  <c r="F24" i="11" s="1"/>
  <c r="D76" i="11" l="1"/>
  <c r="G15" i="14"/>
  <c r="F26" i="16"/>
  <c r="H26" i="16" s="1"/>
  <c r="H18" i="14"/>
  <c r="G18" i="14"/>
  <c r="H27" i="14"/>
  <c r="F26" i="14"/>
  <c r="G27" i="14"/>
  <c r="G14" i="14"/>
  <c r="G20" i="14"/>
  <c r="H20" i="14"/>
  <c r="F19" i="14"/>
  <c r="F29" i="16"/>
  <c r="H29" i="16" s="1"/>
  <c r="G22" i="14"/>
  <c r="H22" i="14"/>
  <c r="C13" i="14"/>
  <c r="C29" i="14" s="1"/>
  <c r="D23" i="16"/>
  <c r="F21" i="14"/>
  <c r="E23" i="11"/>
  <c r="F23" i="11" s="1"/>
  <c r="G13" i="10"/>
  <c r="E18" i="11"/>
  <c r="F18" i="11" s="1"/>
  <c r="D37" i="16" l="1"/>
  <c r="G19" i="10"/>
  <c r="H26" i="14"/>
  <c r="G26" i="14"/>
  <c r="F20" i="16"/>
  <c r="H20" i="16" s="1"/>
  <c r="H19" i="14"/>
  <c r="G19" i="14"/>
  <c r="G21" i="14"/>
  <c r="H21" i="14"/>
  <c r="F14" i="10"/>
  <c r="F13" i="10" s="1"/>
  <c r="F19" i="10" s="1"/>
  <c r="F17" i="16"/>
  <c r="H17" i="16" s="1"/>
  <c r="I15" i="10"/>
  <c r="H19" i="10" l="1"/>
  <c r="K15" i="10"/>
  <c r="J15" i="10"/>
  <c r="C203" i="8"/>
  <c r="D203" i="8" s="1"/>
  <c r="C200" i="8"/>
  <c r="D200" i="8" s="1"/>
  <c r="E204" i="8"/>
  <c r="E201" i="8"/>
  <c r="C180" i="8"/>
  <c r="F180" i="8" s="1"/>
  <c r="E190" i="8"/>
  <c r="E187" i="8"/>
  <c r="E183" i="8"/>
  <c r="E181" i="8"/>
  <c r="C172" i="8"/>
  <c r="F172" i="8" s="1"/>
  <c r="C141" i="8"/>
  <c r="E167" i="8"/>
  <c r="E177" i="8"/>
  <c r="E157" i="8"/>
  <c r="E155" i="8"/>
  <c r="E148" i="8"/>
  <c r="E144" i="8"/>
  <c r="F144" i="8" s="1"/>
  <c r="E142" i="8"/>
  <c r="E119" i="8"/>
  <c r="E130" i="8"/>
  <c r="F130" i="8" s="1"/>
  <c r="E123" i="8"/>
  <c r="E121" i="8"/>
  <c r="F121" i="8" s="1"/>
  <c r="C100" i="8"/>
  <c r="C82" i="8"/>
  <c r="E97" i="8"/>
  <c r="E91" i="8"/>
  <c r="E108" i="8"/>
  <c r="E101" i="8"/>
  <c r="F101" i="8" s="1"/>
  <c r="E86" i="8"/>
  <c r="E80" i="8"/>
  <c r="E76" i="8"/>
  <c r="F142" i="8" l="1"/>
  <c r="F39" i="14"/>
  <c r="F86" i="8"/>
  <c r="F40" i="14"/>
  <c r="E111" i="8"/>
  <c r="F111" i="8" s="1"/>
  <c r="F53" i="14"/>
  <c r="C132" i="8"/>
  <c r="E200" i="8"/>
  <c r="F52" i="14"/>
  <c r="E166" i="8"/>
  <c r="F47" i="14"/>
  <c r="C199" i="8"/>
  <c r="D199" i="8" s="1"/>
  <c r="E127" i="8"/>
  <c r="F127" i="8" s="1"/>
  <c r="E203" i="8"/>
  <c r="E75" i="8"/>
  <c r="C179" i="8"/>
  <c r="E180" i="8"/>
  <c r="E141" i="8"/>
  <c r="F141" i="8" s="1"/>
  <c r="C110" i="8"/>
  <c r="E172" i="8"/>
  <c r="C74" i="8"/>
  <c r="E82" i="8"/>
  <c r="F82" i="8" s="1"/>
  <c r="E100" i="8"/>
  <c r="F100" i="8" s="1"/>
  <c r="C68" i="8"/>
  <c r="E69" i="8"/>
  <c r="F69" i="8" s="1"/>
  <c r="E62" i="8"/>
  <c r="F62" i="8" s="1"/>
  <c r="F60" i="8"/>
  <c r="E50" i="8"/>
  <c r="F50" i="8" s="1"/>
  <c r="C18" i="8"/>
  <c r="E30" i="8"/>
  <c r="E25" i="8"/>
  <c r="F37" i="14" s="1"/>
  <c r="E23" i="8"/>
  <c r="F36" i="14" s="1"/>
  <c r="E199" i="8" l="1"/>
  <c r="E132" i="8"/>
  <c r="F132" i="8" s="1"/>
  <c r="F25" i="8"/>
  <c r="F30" i="8"/>
  <c r="E27" i="8"/>
  <c r="F27" i="8" s="1"/>
  <c r="F23" i="8"/>
  <c r="E18" i="8"/>
  <c r="F18" i="8" s="1"/>
  <c r="D30" i="16"/>
  <c r="E30" i="16" s="1"/>
  <c r="F199" i="8"/>
  <c r="D27" i="16"/>
  <c r="D21" i="16"/>
  <c r="D18" i="16"/>
  <c r="F30" i="16"/>
  <c r="H47" i="14"/>
  <c r="F46" i="14"/>
  <c r="G47" i="14"/>
  <c r="G52" i="14"/>
  <c r="F51" i="14"/>
  <c r="H52" i="14"/>
  <c r="F42" i="14"/>
  <c r="G53" i="14"/>
  <c r="H53" i="14"/>
  <c r="G40" i="14"/>
  <c r="H40" i="14"/>
  <c r="G35" i="14"/>
  <c r="H35" i="14"/>
  <c r="F45" i="14"/>
  <c r="F41" i="14"/>
  <c r="F43" i="14"/>
  <c r="E179" i="8"/>
  <c r="F179" i="8" s="1"/>
  <c r="C73" i="8"/>
  <c r="E110" i="8"/>
  <c r="F110" i="8" s="1"/>
  <c r="E74" i="8"/>
  <c r="F74" i="8" s="1"/>
  <c r="C33" i="8"/>
  <c r="E68" i="8"/>
  <c r="F68" i="8" s="1"/>
  <c r="E37" i="8"/>
  <c r="F37" i="8" s="1"/>
  <c r="E34" i="8"/>
  <c r="F34" i="8" s="1"/>
  <c r="C17" i="8"/>
  <c r="F25" i="10"/>
  <c r="J25" i="10" s="1"/>
  <c r="F38" i="14" l="1"/>
  <c r="D24" i="16"/>
  <c r="E17" i="8"/>
  <c r="H30" i="16"/>
  <c r="D15" i="16"/>
  <c r="C16" i="8"/>
  <c r="F21" i="16"/>
  <c r="H21" i="16" s="1"/>
  <c r="F27" i="16"/>
  <c r="H27" i="16" s="1"/>
  <c r="G42" i="14"/>
  <c r="H42" i="14"/>
  <c r="H46" i="14"/>
  <c r="G46" i="14"/>
  <c r="F50" i="14"/>
  <c r="H51" i="14"/>
  <c r="G51" i="14"/>
  <c r="H37" i="14"/>
  <c r="G37" i="14"/>
  <c r="G45" i="14"/>
  <c r="H45" i="14"/>
  <c r="H36" i="14"/>
  <c r="G36" i="14"/>
  <c r="G43" i="14"/>
  <c r="H43" i="14"/>
  <c r="G39" i="14"/>
  <c r="H39" i="14"/>
  <c r="H41" i="14"/>
  <c r="G41" i="14"/>
  <c r="F18" i="16"/>
  <c r="H18" i="16" s="1"/>
  <c r="F44" i="14"/>
  <c r="F34" i="14"/>
  <c r="C32" i="8"/>
  <c r="E73" i="8"/>
  <c r="E33" i="8"/>
  <c r="F73" i="8" l="1"/>
  <c r="E15" i="8"/>
  <c r="C15" i="8"/>
  <c r="F33" i="8"/>
  <c r="F15" i="16"/>
  <c r="H15" i="16" s="1"/>
  <c r="F17" i="8"/>
  <c r="F24" i="16"/>
  <c r="D38" i="16"/>
  <c r="F33" i="14"/>
  <c r="H50" i="14"/>
  <c r="G50" i="14"/>
  <c r="H38" i="14"/>
  <c r="G38" i="14"/>
  <c r="H44" i="14"/>
  <c r="G44" i="14"/>
  <c r="H34" i="14"/>
  <c r="G34" i="14"/>
  <c r="I18" i="10"/>
  <c r="E32" i="8"/>
  <c r="F32" i="8" s="1"/>
  <c r="E16" i="8"/>
  <c r="E14" i="8" l="1"/>
  <c r="E13" i="8" s="1"/>
  <c r="E12" i="8" s="1"/>
  <c r="E11" i="8" s="1"/>
  <c r="F38" i="16"/>
  <c r="H38" i="16" s="1"/>
  <c r="H24" i="16"/>
  <c r="F16" i="8"/>
  <c r="C14" i="8"/>
  <c r="K18" i="10"/>
  <c r="J18" i="10"/>
  <c r="H33" i="14"/>
  <c r="G33" i="14"/>
  <c r="F54" i="14"/>
  <c r="I17" i="10"/>
  <c r="E14" i="11"/>
  <c r="F14" i="11" s="1"/>
  <c r="F15" i="8" l="1"/>
  <c r="C13" i="8"/>
  <c r="K17" i="10"/>
  <c r="J17" i="10"/>
  <c r="G25" i="14"/>
  <c r="H25" i="14"/>
  <c r="H54" i="14"/>
  <c r="G54" i="14"/>
  <c r="F24" i="14"/>
  <c r="I16" i="10"/>
  <c r="F14" i="8"/>
  <c r="E13" i="11"/>
  <c r="F13" i="11" s="1"/>
  <c r="C12" i="8" l="1"/>
  <c r="C11" i="8" s="1"/>
  <c r="K16" i="10"/>
  <c r="J16" i="10"/>
  <c r="G24" i="14"/>
  <c r="H24" i="14"/>
  <c r="H14" i="16"/>
  <c r="F13" i="14"/>
  <c r="F13" i="8"/>
  <c r="E27" i="11"/>
  <c r="F27" i="11" l="1"/>
  <c r="F23" i="16"/>
  <c r="G13" i="14"/>
  <c r="H13" i="14"/>
  <c r="F29" i="14"/>
  <c r="F12" i="8"/>
  <c r="H23" i="16" l="1"/>
  <c r="F37" i="16"/>
  <c r="H37" i="16" s="1"/>
  <c r="F12" i="11"/>
  <c r="E76" i="11"/>
  <c r="F76" i="11" s="1"/>
  <c r="G29" i="14"/>
  <c r="H29" i="14"/>
  <c r="I14" i="10"/>
  <c r="F11" i="8"/>
  <c r="K14" i="10" l="1"/>
  <c r="J14" i="10"/>
  <c r="I13" i="10"/>
  <c r="K13" i="10" l="1"/>
  <c r="I19" i="10"/>
  <c r="J13" i="10"/>
  <c r="K19" i="10" l="1"/>
  <c r="J19" i="10"/>
  <c r="K27" i="10" l="1"/>
  <c r="J27" i="10"/>
</calcChain>
</file>

<file path=xl/sharedStrings.xml><?xml version="1.0" encoding="utf-8"?>
<sst xmlns="http://schemas.openxmlformats.org/spreadsheetml/2006/main" count="614" uniqueCount="302">
  <si>
    <t>VRSTA RASHODA / IZDATAKA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</si>
  <si>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</si>
  <si>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</si>
  <si>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</si>
  <si>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</si>
  <si>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</si>
  <si>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</si>
  <si>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</si>
  <si>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</si>
  <si>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</si>
  <si>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</si>
  <si>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</si>
  <si>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</si>
  <si>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</si>
  <si>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</si>
  <si>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</si>
  <si>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</si>
  <si>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</si>
  <si>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</si>
  <si>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</si>
  <si>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</si>
  <si>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</si>
  <si>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</si>
  <si>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</si>
  <si>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</si>
  <si>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</si>
  <si>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</si>
  <si>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</si>
  <si>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</si>
  <si>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</si>
  <si>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</si>
  <si>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</si>
  <si>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</si>
  <si>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</si>
  <si>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</si>
  <si>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</si>
  <si>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</si>
  <si>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</si>
  <si>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</si>
  <si>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</si>
  <si>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</si>
  <si>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</si>
  <si>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</si>
  <si>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</si>
  <si>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</si>
  <si>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</si>
  <si>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</si>
  <si>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3433</t>
  </si>
  <si>
    <t>Zatezne kamate</t>
  </si>
  <si>
    <t>6615</t>
  </si>
  <si>
    <t>6526</t>
  </si>
  <si>
    <t>Ostali nespomenuti prihodi</t>
  </si>
  <si>
    <t>6361</t>
  </si>
  <si>
    <t>Kapitalne pomoći proračunskim korisnicima iz proračuna koji im nije nadležan</t>
  </si>
  <si>
    <t>6631</t>
  </si>
  <si>
    <t>Tekuće donacije</t>
  </si>
  <si>
    <t>7211</t>
  </si>
  <si>
    <t>Stambeni objekti</t>
  </si>
  <si>
    <t>MATERIJALNI RASHODI</t>
  </si>
  <si>
    <t>FINANCIJSKI RASHODI</t>
  </si>
  <si>
    <t>Glavni program A05 OBRAZOVANJE, ŠPORT I KULTURA</t>
  </si>
  <si>
    <t>Program 6000 Odgoj i obrazovanje</t>
  </si>
  <si>
    <t>RASHODI ZA ZAPOSLENE</t>
  </si>
  <si>
    <t>3113</t>
  </si>
  <si>
    <t>Plaće za prekovremeni rad</t>
  </si>
  <si>
    <t>Ostali nespomenuti financijski rashodi</t>
  </si>
  <si>
    <t>4221</t>
  </si>
  <si>
    <t xml:space="preserve">Uredska oprema i namještaj                                                                          </t>
  </si>
  <si>
    <t>4241</t>
  </si>
  <si>
    <t>Knjige</t>
  </si>
  <si>
    <t>3291</t>
  </si>
  <si>
    <t>Naknade za rad predstavničkih i izvršnih tijela, povjerenstava i slično</t>
  </si>
  <si>
    <t>Instrumenti, uređaji i strojevi</t>
  </si>
  <si>
    <t>Ostali rashodi za zaposlene</t>
  </si>
  <si>
    <t>Materijal i sirovine</t>
  </si>
  <si>
    <t>Zakupnine i najamnine</t>
  </si>
  <si>
    <t>4227</t>
  </si>
  <si>
    <t>Uređaji, strojevi i oprema za ostale namjene</t>
  </si>
  <si>
    <t>PRIHODI IZ NADLEŽNOG PRORAČUNA</t>
  </si>
  <si>
    <t>Prihodi iz nadležnog proračuna za financiranje rashoda poslovanja</t>
  </si>
  <si>
    <t>PRIHODI OD PRODAJE PROIZVODA I ROBE TE PRUŽENIH USLUGA</t>
  </si>
  <si>
    <t>PRIHODI OD UPRAVNIH I ADM.PRISTOJBI, PRISTOJBI PO POSEBNIM PROPISIMA I NAKNADA</t>
  </si>
  <si>
    <t>POMOĆI IZ INOZEMSTVA I OD SUBJEKATA UNUTAR OPĆEG PRORAČUNA</t>
  </si>
  <si>
    <t>PRIHODI OD DONACIJA</t>
  </si>
  <si>
    <t>PRIHODI OD PRODAJE PROIZVEDENE DUGOTRAJNE IMOVINE</t>
  </si>
  <si>
    <t>Komunikacijska oprema</t>
  </si>
  <si>
    <t>Oprema za održavanje i zaštitu</t>
  </si>
  <si>
    <t>Sportska i glazbena oprema</t>
  </si>
  <si>
    <t>Kapitalne donacije</t>
  </si>
  <si>
    <t>INDEKS</t>
  </si>
  <si>
    <t>PRORAČUNSKI KORISNIK:</t>
  </si>
  <si>
    <t>OPĆI DIO</t>
  </si>
  <si>
    <t>PRIHODI UKUPNO</t>
  </si>
  <si>
    <t>PRIHODI OD PRODAJE NEFINANCIJSKE IMOVINE</t>
  </si>
  <si>
    <t>RASHODI UKUPNO</t>
  </si>
  <si>
    <t>RASHODI ZA NABAVU NEFINANCIJSKE IMOVINE</t>
  </si>
  <si>
    <t>RAZLIKA - VIŠAK / MANJAK</t>
  </si>
  <si>
    <t>IZVJEŠTAJ O IZVRŠENJU FINANCIJSKOG PLANA</t>
  </si>
  <si>
    <t xml:space="preserve">INDEKS </t>
  </si>
  <si>
    <t>BROJ KONTA</t>
  </si>
  <si>
    <t>Plaće (bruto)</t>
  </si>
  <si>
    <t>Plaće za redovan rad</t>
  </si>
  <si>
    <t>Doprinosi na plaće</t>
  </si>
  <si>
    <t>Doprinosi za zdravstveno osiguranje</t>
  </si>
  <si>
    <t>Naknade troškova zaposlenima</t>
  </si>
  <si>
    <t>Rashodi za materijal i energiju</t>
  </si>
  <si>
    <t>Rashodi za usluge</t>
  </si>
  <si>
    <t>Ostali financijski rashodi</t>
  </si>
  <si>
    <t>RASHODI ZA NABAVU PROIZV.DUGOTRAJNE IMOVINE</t>
  </si>
  <si>
    <t>Postrojenja i oprema</t>
  </si>
  <si>
    <t>Knjige, umjetnička djela i ost.izložb.vrijednosti</t>
  </si>
  <si>
    <t>NAKNADE GRAĐANIMA I KUĆANSTVIMA NA TEMELJU OSIGURANJA I DRUGE NAKNADE</t>
  </si>
  <si>
    <t>Ostale nakn.građanima i kućanstvima iz proračuna</t>
  </si>
  <si>
    <t>Naknade građanima i kućanstvima u naravi</t>
  </si>
  <si>
    <t>RASHODI ZA NABAVU PROIZV. DUGOTRAJNE IMOVINE</t>
  </si>
  <si>
    <t>Prihodi poslovanja</t>
  </si>
  <si>
    <t>Pomoći iz inozemstva i od subjekata unutar općeg proračuna</t>
  </si>
  <si>
    <t>Pomoći proračunskim korisnicima iz proračuna koji im nije nadležan</t>
  </si>
  <si>
    <t>Prijenosi između proračunskih korisnika istog proračuna</t>
  </si>
  <si>
    <t>Prihodi od upr.i admin.pristojbi, pristojbi po posebnim propisima i naknada</t>
  </si>
  <si>
    <t>Prihodi od prodaje proizvoda i robe te pruženih usluga i prihodi od donacija</t>
  </si>
  <si>
    <t xml:space="preserve">Prihodi od prodaje proizvoda i robe te pruženih usluga </t>
  </si>
  <si>
    <t>Donacija od pravnih i fizičkih osoba izvan općeg proračuna</t>
  </si>
  <si>
    <t>Prihodi od nadležnog proračuna i od HZZO temeljem ugovornih obveza</t>
  </si>
  <si>
    <t>Prihodi iz nadležnog proračuna za financiranje redovne djelatnosti proračunskih korisnika</t>
  </si>
  <si>
    <t>Prihodi od prodaje nefinancijske imovine</t>
  </si>
  <si>
    <t>Prihodi od prodaje proizvedene dugotrajne imovine</t>
  </si>
  <si>
    <t>Prihodi od prodaje građevinskih objekata</t>
  </si>
  <si>
    <t>UKUPNO PRIHODI</t>
  </si>
  <si>
    <t>Rezultat poslovanja</t>
  </si>
  <si>
    <t>Višak/manjak prihoda</t>
  </si>
  <si>
    <t>RASHODI POSLOVANJA</t>
  </si>
  <si>
    <t>Rashodi za zaposlene</t>
  </si>
  <si>
    <t>Plaće (Bruto)</t>
  </si>
  <si>
    <t>Materijalni rashodi</t>
  </si>
  <si>
    <t>Nakn.troškova osobama izvan rad.odn.</t>
  </si>
  <si>
    <t>Financijski  rashodi</t>
  </si>
  <si>
    <t>Rashodi za nabavu proizvedene dugotrajne  imovine</t>
  </si>
  <si>
    <t>Knjige, umjetnička djela i ostale izložbene vrijednosti</t>
  </si>
  <si>
    <t>UKUPNO RASHODI</t>
  </si>
  <si>
    <t>Izvor  7.2. PRIHODI OD PRODAJE NEFINANCIJSKE IMOVINE</t>
  </si>
  <si>
    <t>Prihodi od pruženih usluga-najam</t>
  </si>
  <si>
    <t>Prihodi od prodaje proizvoda i robe te pruženih usluga</t>
  </si>
  <si>
    <t>Prihodi po posebnim propisima</t>
  </si>
  <si>
    <t>Tekuće pomoći iz drugih nenadležnih proračuna</t>
  </si>
  <si>
    <t>Tekući prijenosi između proračunskih korisnika istog proračuna</t>
  </si>
  <si>
    <t>Donacije od pravnih i fizičkih osoba izvan općeg proračuna</t>
  </si>
  <si>
    <t>PRIHODI</t>
  </si>
  <si>
    <t>RASHODI</t>
  </si>
  <si>
    <t>OPĆI PRIHODI I PRIMICI</t>
  </si>
  <si>
    <t>VLASTITI PRIHODI</t>
  </si>
  <si>
    <t>POMOĆI</t>
  </si>
  <si>
    <t>DONACIJE</t>
  </si>
  <si>
    <t>NAZIV RAČUNA</t>
  </si>
  <si>
    <t>PRIHODI I RASHODI PO EKONOMSKOJ KLASIFIKACIJI</t>
  </si>
  <si>
    <t>Naknade građanima i kućanstvima na temelju osiguranja i druge naknade</t>
  </si>
  <si>
    <t>Ostale naknade građanima i kućanstvima iz proračuna</t>
  </si>
  <si>
    <t>PO PROGRAMSKOJ, EKONOMSKOJ KLASIFIKACIJI I IZVORIMA FINANCIRANJA</t>
  </si>
  <si>
    <t>Pomoći temeljem prijenosa EU sredstava</t>
  </si>
  <si>
    <t>Tekuće pomoći iz državnog proračuna temeljem prijenosa EU sredstava</t>
  </si>
  <si>
    <t>Službena radna i zaštitna odjeća i obuća</t>
  </si>
  <si>
    <t>Doprinosi za obv.osiguranje u slučaju nezaposlenosti</t>
  </si>
  <si>
    <t>Troškovi sudskih postupaka</t>
  </si>
  <si>
    <t>PRIHODI I RASHODI PO IZVORIMA FINANCIRANJA</t>
  </si>
  <si>
    <t>OZNAKA IF</t>
  </si>
  <si>
    <t>NAZIV IZVORA FINANCIRANJA</t>
  </si>
  <si>
    <t>PRIHODI ZA POSEBNE NAMJENE</t>
  </si>
  <si>
    <t>UKUPNI RASHODI</t>
  </si>
  <si>
    <t>SVEUKUPNO PRIHODI + PRENESENI VIŠAK KORIŠTEN ZA POKRIĆE RASHODA</t>
  </si>
  <si>
    <t>PRIHODI I PRIMICI</t>
  </si>
  <si>
    <t>RASHODI I IZDACI</t>
  </si>
  <si>
    <t>Izvor: POMOĆI</t>
  </si>
  <si>
    <t>Izvor: VLASTITI PRIHODI</t>
  </si>
  <si>
    <t>Izvor:  DONACIJE</t>
  </si>
  <si>
    <t>Izvor: PRIHODI OD PRODAJE NEFINANCIJSKE IMOVINE</t>
  </si>
  <si>
    <t>Izvor: PRIHODI ZA POSEBNE NAMJENE</t>
  </si>
  <si>
    <t>Izvor:  PRIHODI OD PRODAJE NEFINANCIJSKE IMOVINE</t>
  </si>
  <si>
    <t>Plaća za posebne uvjete rada</t>
  </si>
  <si>
    <t>Tekuće pomoći iz Ministarstva znanosti i obrazovanja</t>
  </si>
  <si>
    <t>RAČUN/OPIS</t>
  </si>
  <si>
    <t>RAČUN PRIHODA I RASHODA</t>
  </si>
  <si>
    <t>RAČUN FINANCIRANJA</t>
  </si>
  <si>
    <t>RAČUN</t>
  </si>
  <si>
    <t>Pomoći od izvanproračunskih korisnika</t>
  </si>
  <si>
    <t>Tekuće pomoći od izvanproračunskih korisnika</t>
  </si>
  <si>
    <t>5.2.</t>
  </si>
  <si>
    <t>3.1.</t>
  </si>
  <si>
    <t>4.2.</t>
  </si>
  <si>
    <t>5.3.</t>
  </si>
  <si>
    <t>6.2.</t>
  </si>
  <si>
    <t>7.2.</t>
  </si>
  <si>
    <t>5.1.</t>
  </si>
  <si>
    <t>4(3/2*100)</t>
  </si>
  <si>
    <t>POSEBNI DIO</t>
  </si>
  <si>
    <t>Aktivnost A600002 Osnovno školstvo</t>
  </si>
  <si>
    <t>Aktivnost A600002 Osnovno školstvo-redovno poslovanje po minimalnom standardu</t>
  </si>
  <si>
    <t>Aktivnost A600006 Financiranje iznad minimalnog standarda-osnovno školstvo</t>
  </si>
  <si>
    <t>Aktivnost A600014 Projekt "Školska shema"</t>
  </si>
  <si>
    <t>Aktivnost A600027 Projekt "Medni dan"</t>
  </si>
  <si>
    <t>Prihod od prodaje proizvoda i robe</t>
  </si>
  <si>
    <t>VIŠAK PRIHODA IZ PRETHODNE GODINE</t>
  </si>
  <si>
    <t>Rezultat prihoda iz prethodne godine</t>
  </si>
  <si>
    <t>Ostali rahodi</t>
  </si>
  <si>
    <t>Tekuće donacije u naravi</t>
  </si>
  <si>
    <t xml:space="preserve">Ostali rashodi </t>
  </si>
  <si>
    <t>1.1.</t>
  </si>
  <si>
    <t>Aktivnost A600031 Prehrana za učenike osnovnih škola</t>
  </si>
  <si>
    <t>UKUPNI PRIHODI</t>
  </si>
  <si>
    <t>6(5/2*100)</t>
  </si>
  <si>
    <t>7(5/3*100)</t>
  </si>
  <si>
    <t>IZVJEŠTAJ O RASHODIMA PREMA FUNKCIJSKOJ KLASIFIKACIJI</t>
  </si>
  <si>
    <t>BROJČANA OZNAKA I NAZIV</t>
  </si>
  <si>
    <t>INDEKS**</t>
  </si>
  <si>
    <t>6=5/2*100</t>
  </si>
  <si>
    <t>7=5/4*100</t>
  </si>
  <si>
    <t>…</t>
  </si>
  <si>
    <t>09 OBRAZOVANJE</t>
  </si>
  <si>
    <t>091 Predškolsko i osnovno obrazovanje</t>
  </si>
  <si>
    <t>096 Dodatne usluge u obrazovanju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</si>
  <si>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</si>
  <si>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</si>
  <si>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</si>
  <si>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</si>
  <si>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</si>
  <si>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</si>
  <si>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</si>
  <si>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</si>
  <si>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</si>
  <si>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 RAČUN FINANCIRANJA</t>
  </si>
  <si>
    <t xml:space="preserve">IZVJEŠTAJ RAČUNA FINANCIRANJA PREMA EKONOMSKOJ KLASIFIKACIJI </t>
  </si>
  <si>
    <t>TEKUĆI PLAN</t>
  </si>
  <si>
    <t>5(4/2*100)</t>
  </si>
  <si>
    <t>SAŽETAK RAČUNA PRIHODA I RASHODA I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</si>
  <si>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</si>
  <si>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</si>
  <si>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</si>
  <si>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</si>
  <si>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</si>
  <si>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</si>
  <si>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</si>
  <si>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</si>
  <si>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VIŠKA/MANJKA U SLJEDEĆE RAZDOBLJE</t>
  </si>
  <si>
    <t>INDEKS 4/1</t>
  </si>
  <si>
    <t>INDEKS 4/2</t>
  </si>
  <si>
    <t>IZVJEŠTAJ RAČUNA FINANCIRANJA PREMA IZVORIMA FINANCIRANJA</t>
  </si>
  <si>
    <t>UKUPNO PRIMICI</t>
  </si>
  <si>
    <t>1 Opći prihodi i primici</t>
  </si>
  <si>
    <t>11 Opći prihodi i primici</t>
  </si>
  <si>
    <t>12 Sredstva učešća za pomoći</t>
  </si>
  <si>
    <t>2 Doprinosi</t>
  </si>
  <si>
    <t>21 Doprinosi za mirovinsko osiguranje</t>
  </si>
  <si>
    <t>3 Vlastiti prihodi</t>
  </si>
  <si>
    <t>31 Vlastiti prihodi</t>
  </si>
  <si>
    <t xml:space="preserve">UKUPNO IZDACI </t>
  </si>
  <si>
    <t>IZVORNI PLAN / REBALANS 2024.*</t>
  </si>
  <si>
    <t>TEKUĆI PLAN 2024.*</t>
  </si>
  <si>
    <t xml:space="preserve">OSTVARENJE/IZVRŠENJE 
2023. </t>
  </si>
  <si>
    <t>TEKUĆI PLAN 2024.**</t>
  </si>
  <si>
    <t xml:space="preserve">OSTVARENJE/IZVRŠENJE 
1.-6.2024. </t>
  </si>
  <si>
    <t xml:space="preserve">OSTVARENJE/IZVRŠENJE 
1.-12.2024. </t>
  </si>
  <si>
    <t>IZVRŠENJE 1.-6.2024.</t>
  </si>
  <si>
    <t>Izvor: OPĆI PRIHODI I PRIMICI 5.2</t>
  </si>
  <si>
    <t>Izvor: VLASTITI PRIHODI 3.1</t>
  </si>
  <si>
    <t>Izvor: PRIHODI ZA POSEBNE NAMJENE  4.2</t>
  </si>
  <si>
    <t>Izvor:  POMOĆI 5.3</t>
  </si>
  <si>
    <t>Izvor:  DONACIJE 6.2</t>
  </si>
  <si>
    <t>Izvor:  POMOĆI BPŽ 5.1</t>
  </si>
  <si>
    <t>Izvor: POMOĆI 5.1</t>
  </si>
  <si>
    <t>Izvor: POMOĆI 5.3</t>
  </si>
  <si>
    <t>Izvor: OPĆI PRIHODI I PRIMICI 1.1</t>
  </si>
  <si>
    <t>Izvor: DONACIJE 6.2</t>
  </si>
  <si>
    <t>Izvor:  PRIHODI ZA POSEBNE NAMJENE 4.2</t>
  </si>
  <si>
    <t>IZVORNI PLAN / REBALANS 2025.</t>
  </si>
  <si>
    <t>IZVRŠENJE 1 - 6 /2025.</t>
  </si>
  <si>
    <t>Aktivnost A600038 S osmjehom u školu 7</t>
  </si>
  <si>
    <t>IZVRŠENJE 1 - 6/2025.</t>
  </si>
  <si>
    <t>ZA RAZDOBLJE 01.01. DO 30.06.2025.</t>
  </si>
  <si>
    <t>IZVRŠENJE 1-6.2024.</t>
  </si>
  <si>
    <t>TEKUĆI PLAN 2025.</t>
  </si>
  <si>
    <t>IZVRŠENJE 1-6 2025.</t>
  </si>
  <si>
    <t xml:space="preserve">IZVRŠENJE 01 DO 06/
2025. </t>
  </si>
  <si>
    <t xml:space="preserve">IZVRŠENJE 01 DO 06/
2024. </t>
  </si>
  <si>
    <t>IZVORNI PLAN / REBALANS 2025.*</t>
  </si>
  <si>
    <t>IZVRŠENJE 1.-6.2025.</t>
  </si>
  <si>
    <t>IZVRŠENJE1.-6. 2024.</t>
  </si>
  <si>
    <t>IZVRŠENJE 1.-6. 2025.</t>
  </si>
  <si>
    <t>ZA RAZDOBLJE 1.1.-30.6.2025.</t>
  </si>
  <si>
    <t>IZVRŠENJE 01. - 06./2025.</t>
  </si>
  <si>
    <t>IZVRŠENJE01. DO 06 /2024.</t>
  </si>
  <si>
    <t>OSNOVNA ŠKOLA "MATIJA ANTUN RELKOVIĆ" DAVOR</t>
  </si>
  <si>
    <t>IGNJATA BRLIĆA 1, 35425 DAVOR</t>
  </si>
  <si>
    <t>OIB: 49483450672</t>
  </si>
  <si>
    <t>OSNOVNA ŠKOLA "MATIJA ANTUN RELKOVIĆ"</t>
  </si>
  <si>
    <t>OSNOVNA ŠKOLA MATIJA ANTUN RELKOVIĆ</t>
  </si>
  <si>
    <t>Razdjel 003 UO ZA OBRAZOVANJE, ŠPORT I KULTURU</t>
  </si>
  <si>
    <t>Glava 00301 OSNOVNE ŠKOLE</t>
  </si>
  <si>
    <t>Proračunski korisnik 9273 OŠ MATIJA ANTUN RELKOVIĆ</t>
  </si>
  <si>
    <t>Izvor :OPĆI PRIHODI 1.1.</t>
  </si>
  <si>
    <t>Prihodi iz nadležnog proračuna i od HZZO-a temeljem ugovornih obveza</t>
  </si>
  <si>
    <t xml:space="preserve">Prihodi iz nadležnog proračuna i od HZZO-a temeljem </t>
  </si>
  <si>
    <t>Prihodi od prodaje proizvoda i robe te pružanja usluga</t>
  </si>
  <si>
    <t xml:space="preserve">Prihodi od prodaje proizvoda i robe te pružanja usluga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</si>
</sst>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n_-;\-* #,##0.00\ _k_n_-;_-* &quot;-&quot;??\ _k_n_-;_-@_-"/>
    <numFmt numFmtId="164" formatCode="#,##0.00_ ;\-#,##0.00\ "/>
    <numFmt numFmtId="165" formatCode="0;\-0;;@"/>
  </numFmts>
  <fonts count="23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b/>
      <sz val="8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6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color theme="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66FF"/>
        <bgColor indexed="0"/>
      </patternFill>
    </fill>
    <fill>
      <patternFill patternType="solid">
        <fgColor rgb="FF66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7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9" fillId="0" borderId="0" xfId="0" applyFont="1" applyFill="1" applyAlignment="1"/>
    <xf numFmtId="0" fontId="7" fillId="0" borderId="3" xfId="0" applyFont="1" applyFill="1" applyBorder="1" applyAlignment="1" applyProtection="1">
      <alignment wrapText="1" readingOrder="1"/>
      <protection locked="0"/>
    </xf>
    <xf numFmtId="0" fontId="0" fillId="0" borderId="0" xfId="0" applyFill="1" applyAlignment="1"/>
    <xf numFmtId="0" fontId="10" fillId="0" borderId="0" xfId="0" applyFont="1" applyFill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10" fillId="0" borderId="3" xfId="0" applyFont="1" applyFill="1" applyBorder="1" applyAlignment="1" applyProtection="1">
      <alignment horizontal="left" wrapText="1" readingOrder="1"/>
      <protection locked="0"/>
    </xf>
    <xf numFmtId="0" fontId="10" fillId="0" borderId="4" xfId="0" applyFont="1" applyFill="1" applyBorder="1" applyAlignment="1">
      <alignment readingOrder="1"/>
    </xf>
    <xf numFmtId="0" fontId="7" fillId="0" borderId="3" xfId="0" applyFont="1" applyFill="1" applyBorder="1" applyAlignment="1" applyProtection="1">
      <alignment horizontal="left" wrapText="1" readingOrder="1"/>
      <protection locked="0"/>
    </xf>
    <xf numFmtId="0" fontId="7" fillId="0" borderId="4" xfId="0" applyFont="1" applyFill="1" applyBorder="1" applyAlignment="1" applyProtection="1">
      <alignment wrapText="1" readingOrder="1"/>
      <protection locked="0"/>
    </xf>
    <xf numFmtId="0" fontId="0" fillId="0" borderId="0" xfId="0" applyAlignment="1"/>
    <xf numFmtId="4" fontId="5" fillId="2" borderId="4" xfId="0" applyNumberFormat="1" applyFont="1" applyFill="1" applyBorder="1" applyAlignment="1" applyProtection="1">
      <protection locked="0"/>
    </xf>
    <xf numFmtId="4" fontId="5" fillId="5" borderId="4" xfId="0" applyNumberFormat="1" applyFont="1" applyFill="1" applyBorder="1" applyAlignment="1" applyProtection="1">
      <protection locked="0"/>
    </xf>
    <xf numFmtId="4" fontId="5" fillId="6" borderId="4" xfId="0" applyNumberFormat="1" applyFont="1" applyFill="1" applyBorder="1" applyAlignment="1" applyProtection="1">
      <protection locked="0"/>
    </xf>
    <xf numFmtId="4" fontId="5" fillId="7" borderId="4" xfId="0" applyNumberFormat="1" applyFont="1" applyFill="1" applyBorder="1" applyAlignment="1" applyProtection="1">
      <protection locked="0"/>
    </xf>
    <xf numFmtId="4" fontId="6" fillId="3" borderId="4" xfId="0" applyNumberFormat="1" applyFont="1" applyFill="1" applyBorder="1" applyAlignment="1" applyProtection="1">
      <protection locked="0"/>
    </xf>
    <xf numFmtId="4" fontId="7" fillId="0" borderId="4" xfId="0" applyNumberFormat="1" applyFont="1" applyFill="1" applyBorder="1" applyAlignment="1" applyProtection="1">
      <protection locked="0"/>
    </xf>
    <xf numFmtId="0" fontId="0" fillId="0" borderId="0" xfId="0" applyAlignment="1"/>
    <xf numFmtId="0" fontId="10" fillId="0" borderId="0" xfId="0" applyFont="1"/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wrapText="1"/>
    </xf>
    <xf numFmtId="4" fontId="3" fillId="0" borderId="12" xfId="0" applyNumberFormat="1" applyFont="1" applyFill="1" applyBorder="1" applyAlignment="1" applyProtection="1">
      <alignment horizontal="right" wrapText="1"/>
    </xf>
    <xf numFmtId="0" fontId="3" fillId="0" borderId="0" xfId="0" quotePrefix="1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17" fillId="0" borderId="0" xfId="0" applyFont="1" applyAlignment="1">
      <alignment vertical="center"/>
    </xf>
    <xf numFmtId="4" fontId="5" fillId="9" borderId="4" xfId="0" applyNumberFormat="1" applyFont="1" applyFill="1" applyBorder="1" applyAlignment="1" applyProtection="1">
      <protection locked="0"/>
    </xf>
    <xf numFmtId="0" fontId="6" fillId="0" borderId="3" xfId="0" applyFont="1" applyFill="1" applyBorder="1" applyAlignment="1" applyProtection="1">
      <alignment horizontal="left" wrapText="1" readingOrder="1"/>
      <protection locked="0"/>
    </xf>
    <xf numFmtId="4" fontId="6" fillId="0" borderId="4" xfId="0" applyNumberFormat="1" applyFont="1" applyFill="1" applyBorder="1" applyAlignment="1" applyProtection="1">
      <protection locked="0"/>
    </xf>
    <xf numFmtId="4" fontId="6" fillId="0" borderId="4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>
      <alignment horizontal="left"/>
    </xf>
    <xf numFmtId="0" fontId="7" fillId="0" borderId="4" xfId="0" applyFont="1" applyFill="1" applyBorder="1" applyAlignment="1" applyProtection="1">
      <alignment horizontal="left" wrapText="1" readingOrder="1"/>
      <protection locked="0"/>
    </xf>
    <xf numFmtId="0" fontId="7" fillId="0" borderId="3" xfId="0" applyFont="1" applyFill="1" applyBorder="1" applyAlignment="1" applyProtection="1">
      <alignment horizontal="left" vertical="center" wrapText="1" readingOrder="1"/>
      <protection locked="0"/>
    </xf>
    <xf numFmtId="0" fontId="7" fillId="0" borderId="8" xfId="0" applyFont="1" applyFill="1" applyBorder="1" applyAlignment="1" applyProtection="1">
      <alignment wrapText="1" readingOrder="1"/>
      <protection locked="0"/>
    </xf>
    <xf numFmtId="0" fontId="7" fillId="0" borderId="9" xfId="0" applyFont="1" applyFill="1" applyBorder="1" applyAlignment="1" applyProtection="1">
      <alignment wrapText="1" readingOrder="1"/>
      <protection locked="0"/>
    </xf>
    <xf numFmtId="4" fontId="7" fillId="0" borderId="9" xfId="0" applyNumberFormat="1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4" fontId="9" fillId="0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wrapText="1" readingOrder="1"/>
      <protection locked="0"/>
    </xf>
    <xf numFmtId="0" fontId="9" fillId="0" borderId="4" xfId="0" applyFont="1" applyFill="1" applyBorder="1" applyAlignment="1">
      <alignment horizontal="left" readingOrder="1"/>
    </xf>
    <xf numFmtId="4" fontId="10" fillId="0" borderId="4" xfId="0" applyNumberFormat="1" applyFont="1" applyFill="1" applyBorder="1" applyAlignment="1"/>
    <xf numFmtId="0" fontId="9" fillId="0" borderId="4" xfId="0" applyFont="1" applyFill="1" applyBorder="1" applyAlignment="1">
      <alignment horizontal="left"/>
    </xf>
    <xf numFmtId="0" fontId="6" fillId="0" borderId="3" xfId="0" applyFont="1" applyFill="1" applyBorder="1" applyAlignment="1" applyProtection="1">
      <alignment horizontal="left" vertical="center" wrapText="1" readingOrder="1"/>
      <protection locked="0"/>
    </xf>
    <xf numFmtId="4" fontId="10" fillId="0" borderId="9" xfId="0" applyNumberFormat="1" applyFont="1" applyFill="1" applyBorder="1" applyAlignment="1"/>
    <xf numFmtId="4" fontId="9" fillId="0" borderId="4" xfId="0" applyNumberFormat="1" applyFont="1" applyFill="1" applyBorder="1" applyAlignment="1" applyProtection="1">
      <protection locked="0"/>
    </xf>
    <xf numFmtId="4" fontId="9" fillId="4" borderId="4" xfId="0" applyNumberFormat="1" applyFont="1" applyFill="1" applyBorder="1" applyAlignment="1" applyProtection="1">
      <protection locked="0"/>
    </xf>
    <xf numFmtId="4" fontId="10" fillId="0" borderId="4" xfId="0" applyNumberFormat="1" applyFont="1" applyFill="1" applyBorder="1" applyAlignment="1" applyProtection="1">
      <protection locked="0"/>
    </xf>
    <xf numFmtId="0" fontId="8" fillId="0" borderId="0" xfId="0" applyFont="1" applyFill="1" applyAlignment="1">
      <alignment horizontal="left" vertical="center"/>
    </xf>
    <xf numFmtId="4" fontId="6" fillId="0" borderId="4" xfId="0" applyNumberFormat="1" applyFont="1" applyFill="1" applyBorder="1" applyAlignment="1" applyProtection="1">
      <alignment horizontal="right" vertical="center"/>
      <protection locked="0"/>
    </xf>
    <xf numFmtId="4" fontId="6" fillId="4" borderId="4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wrapText="1" readingOrder="1"/>
      <protection locked="0"/>
    </xf>
    <xf numFmtId="4" fontId="11" fillId="9" borderId="4" xfId="0" applyNumberFormat="1" applyFont="1" applyFill="1" applyBorder="1" applyAlignment="1" applyProtection="1">
      <alignment vertical="center"/>
      <protection locked="0"/>
    </xf>
    <xf numFmtId="4" fontId="11" fillId="10" borderId="4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/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 applyProtection="1">
      <protection locked="0"/>
    </xf>
    <xf numFmtId="0" fontId="9" fillId="0" borderId="4" xfId="0" applyFont="1" applyFill="1" applyBorder="1" applyAlignment="1"/>
    <xf numFmtId="0" fontId="9" fillId="0" borderId="4" xfId="0" applyFont="1" applyFill="1" applyBorder="1" applyAlignment="1" applyProtection="1">
      <alignment wrapText="1" readingOrder="1"/>
      <protection locked="0"/>
    </xf>
    <xf numFmtId="0" fontId="10" fillId="0" borderId="4" xfId="0" applyFont="1" applyFill="1" applyBorder="1" applyAlignment="1"/>
    <xf numFmtId="0" fontId="10" fillId="0" borderId="4" xfId="0" applyFont="1" applyFill="1" applyBorder="1" applyAlignment="1" applyProtection="1">
      <alignment wrapText="1" readingOrder="1"/>
      <protection locked="0"/>
    </xf>
    <xf numFmtId="0" fontId="6" fillId="0" borderId="4" xfId="0" applyFont="1" applyFill="1" applyBorder="1" applyAlignment="1" applyProtection="1">
      <alignment vertical="center" wrapText="1" readingOrder="1"/>
      <protection locked="0"/>
    </xf>
    <xf numFmtId="0" fontId="6" fillId="0" borderId="4" xfId="0" applyFont="1" applyFill="1" applyBorder="1" applyAlignment="1" applyProtection="1">
      <alignment readingOrder="1"/>
      <protection locked="0"/>
    </xf>
    <xf numFmtId="4" fontId="6" fillId="0" borderId="4" xfId="0" applyNumberFormat="1" applyFont="1" applyFill="1" applyBorder="1" applyAlignment="1" applyProtection="1">
      <alignment wrapText="1" readingOrder="1"/>
      <protection locked="0"/>
    </xf>
    <xf numFmtId="4" fontId="7" fillId="0" borderId="4" xfId="0" applyNumberFormat="1" applyFont="1" applyFill="1" applyBorder="1" applyAlignment="1" applyProtection="1">
      <alignment wrapText="1" readingOrder="1"/>
      <protection locked="0"/>
    </xf>
    <xf numFmtId="0" fontId="7" fillId="0" borderId="4" xfId="0" applyFont="1" applyFill="1" applyBorder="1" applyAlignment="1" applyProtection="1">
      <alignment horizontal="left" readingOrder="1"/>
      <protection locked="0"/>
    </xf>
    <xf numFmtId="0" fontId="6" fillId="0" borderId="4" xfId="0" applyFont="1" applyFill="1" applyBorder="1" applyAlignment="1" applyProtection="1">
      <alignment horizontal="left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6" fillId="0" borderId="4" xfId="0" applyFont="1" applyFill="1" applyBorder="1" applyAlignment="1" applyProtection="1">
      <alignment horizontal="center" readingOrder="1"/>
      <protection locked="0"/>
    </xf>
    <xf numFmtId="0" fontId="10" fillId="0" borderId="0" xfId="0" applyFont="1" applyBorder="1"/>
    <xf numFmtId="0" fontId="10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/>
    <xf numFmtId="0" fontId="10" fillId="0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left" vertical="center" readingOrder="1"/>
    </xf>
    <xf numFmtId="0" fontId="9" fillId="0" borderId="3" xfId="0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Font="1" applyFill="1" applyBorder="1" applyAlignment="1">
      <alignment horizontal="left" vertical="center" wrapText="1" readingOrder="1"/>
    </xf>
    <xf numFmtId="0" fontId="9" fillId="0" borderId="0" xfId="0" applyFont="1" applyBorder="1" applyAlignment="1">
      <alignment horizontal="left" vertical="center" readingOrder="1"/>
    </xf>
    <xf numFmtId="0" fontId="10" fillId="0" borderId="3" xfId="0" applyFont="1" applyBorder="1" applyAlignment="1">
      <alignment horizontal="center" vertical="center" readingOrder="1"/>
    </xf>
    <xf numFmtId="0" fontId="10" fillId="0" borderId="4" xfId="0" applyFont="1" applyBorder="1" applyAlignment="1">
      <alignment horizontal="left" vertical="center" readingOrder="1"/>
    </xf>
    <xf numFmtId="0" fontId="9" fillId="0" borderId="3" xfId="0" applyFont="1" applyBorder="1" applyAlignment="1">
      <alignment horizontal="center" vertical="center" readingOrder="1"/>
    </xf>
    <xf numFmtId="0" fontId="9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5" fillId="0" borderId="3" xfId="0" applyNumberFormat="1" applyFont="1" applyFill="1" applyBorder="1" applyAlignment="1" applyProtection="1">
      <alignment horizontal="center" vertical="center" readingOrder="1"/>
    </xf>
    <xf numFmtId="0" fontId="15" fillId="0" borderId="4" xfId="0" applyNumberFormat="1" applyFont="1" applyFill="1" applyBorder="1" applyAlignment="1" applyProtection="1">
      <alignment horizontal="left" vertical="center" wrapText="1" readingOrder="1"/>
    </xf>
    <xf numFmtId="0" fontId="15" fillId="0" borderId="0" xfId="0" applyNumberFormat="1" applyFont="1" applyFill="1" applyBorder="1" applyAlignment="1" applyProtection="1">
      <alignment horizontal="left" vertical="center" readingOrder="1"/>
    </xf>
    <xf numFmtId="0" fontId="4" fillId="0" borderId="3" xfId="0" applyNumberFormat="1" applyFont="1" applyFill="1" applyBorder="1" applyAlignment="1" applyProtection="1">
      <alignment horizontal="center" vertical="center" readingOrder="1"/>
    </xf>
    <xf numFmtId="0" fontId="4" fillId="0" borderId="4" xfId="0" applyNumberFormat="1" applyFont="1" applyFill="1" applyBorder="1" applyAlignment="1" applyProtection="1">
      <alignment horizontal="left" vertical="center" wrapText="1" readingOrder="1"/>
    </xf>
    <xf numFmtId="0" fontId="4" fillId="0" borderId="0" xfId="0" applyNumberFormat="1" applyFont="1" applyFill="1" applyBorder="1" applyAlignment="1" applyProtection="1">
      <alignment horizontal="left" vertical="center" readingOrder="1"/>
    </xf>
    <xf numFmtId="0" fontId="11" fillId="11" borderId="3" xfId="0" applyNumberFormat="1" applyFont="1" applyFill="1" applyBorder="1" applyAlignment="1" applyProtection="1">
      <alignment horizontal="center" vertical="center"/>
    </xf>
    <xf numFmtId="0" fontId="11" fillId="11" borderId="4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/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1" fillId="12" borderId="8" xfId="0" applyNumberFormat="1" applyFont="1" applyFill="1" applyBorder="1" applyAlignment="1" applyProtection="1">
      <alignment horizontal="center" vertical="center"/>
    </xf>
    <xf numFmtId="0" fontId="11" fillId="12" borderId="9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4" fontId="9" fillId="4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4" fontId="9" fillId="0" borderId="4" xfId="0" applyNumberFormat="1" applyFont="1" applyFill="1" applyBorder="1" applyAlignment="1">
      <alignment vertical="center"/>
    </xf>
    <xf numFmtId="0" fontId="7" fillId="0" borderId="3" xfId="0" applyFont="1" applyFill="1" applyBorder="1" applyAlignment="1" applyProtection="1">
      <alignment vertical="center" wrapText="1" readingOrder="1"/>
      <protection locked="0"/>
    </xf>
    <xf numFmtId="4" fontId="10" fillId="0" borderId="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" fontId="11" fillId="10" borderId="12" xfId="0" applyNumberFormat="1" applyFont="1" applyFill="1" applyBorder="1" applyAlignment="1"/>
    <xf numFmtId="4" fontId="9" fillId="13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Font="1" applyFill="1" applyBorder="1" applyAlignment="1">
      <alignment vertical="center" wrapText="1"/>
    </xf>
    <xf numFmtId="4" fontId="9" fillId="0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3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8" xfId="0" applyFont="1" applyFill="1" applyBorder="1" applyAlignment="1" applyProtection="1">
      <alignment horizontal="left" vertical="center" wrapText="1" readingOrder="1"/>
      <protection locked="0"/>
    </xf>
    <xf numFmtId="4" fontId="10" fillId="0" borderId="9" xfId="1" applyNumberFormat="1" applyFont="1" applyFill="1" applyBorder="1" applyAlignment="1" applyProtection="1">
      <alignment horizontal="right" vertical="center" wrapText="1" readingOrder="1"/>
      <protection locked="0"/>
    </xf>
    <xf numFmtId="4" fontId="11" fillId="9" borderId="21" xfId="1" applyNumberFormat="1" applyFont="1" applyFill="1" applyBorder="1" applyAlignment="1" applyProtection="1">
      <alignment horizontal="right" vertical="center" wrapText="1" readingOrder="1"/>
      <protection locked="0"/>
    </xf>
    <xf numFmtId="164" fontId="10" fillId="0" borderId="0" xfId="1" applyNumberFormat="1" applyFont="1" applyBorder="1" applyAlignment="1">
      <alignment horizontal="right"/>
    </xf>
    <xf numFmtId="164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vertical="center"/>
    </xf>
    <xf numFmtId="0" fontId="17" fillId="0" borderId="0" xfId="0" applyFont="1" applyBorder="1"/>
    <xf numFmtId="1" fontId="16" fillId="0" borderId="12" xfId="1" applyNumberFormat="1" applyFont="1" applyBorder="1" applyAlignment="1" applyProtection="1">
      <alignment horizontal="center" vertical="center" wrapText="1"/>
      <protection locked="0"/>
    </xf>
    <xf numFmtId="0" fontId="11" fillId="11" borderId="1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vertical="center"/>
    </xf>
    <xf numFmtId="164" fontId="11" fillId="11" borderId="2" xfId="1" applyNumberFormat="1" applyFont="1" applyFill="1" applyBorder="1" applyAlignment="1">
      <alignment horizontal="right" vertical="center"/>
    </xf>
    <xf numFmtId="164" fontId="10" fillId="0" borderId="4" xfId="1" applyNumberFormat="1" applyFont="1" applyBorder="1" applyAlignment="1">
      <alignment horizontal="right" vertical="center" readingOrder="1"/>
    </xf>
    <xf numFmtId="164" fontId="9" fillId="0" borderId="4" xfId="1" applyNumberFormat="1" applyFont="1" applyBorder="1" applyAlignment="1">
      <alignment horizontal="right" vertical="center" readingOrder="1"/>
    </xf>
    <xf numFmtId="164" fontId="15" fillId="0" borderId="4" xfId="1" applyNumberFormat="1" applyFont="1" applyFill="1" applyBorder="1" applyAlignment="1" applyProtection="1">
      <alignment horizontal="right" vertical="center" readingOrder="1"/>
    </xf>
    <xf numFmtId="164" fontId="4" fillId="0" borderId="4" xfId="1" applyNumberFormat="1" applyFont="1" applyFill="1" applyBorder="1" applyAlignment="1" applyProtection="1">
      <alignment horizontal="right" vertical="center" readingOrder="1"/>
    </xf>
    <xf numFmtId="164" fontId="15" fillId="0" borderId="4" xfId="1" applyNumberFormat="1" applyFont="1" applyFill="1" applyBorder="1" applyAlignment="1" applyProtection="1">
      <alignment horizontal="right" vertical="center"/>
    </xf>
    <xf numFmtId="164" fontId="4" fillId="0" borderId="4" xfId="1" applyNumberFormat="1" applyFont="1" applyFill="1" applyBorder="1" applyAlignment="1" applyProtection="1">
      <alignment horizontal="right" vertical="center"/>
    </xf>
    <xf numFmtId="164" fontId="11" fillId="12" borderId="9" xfId="1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/>
    <xf numFmtId="0" fontId="9" fillId="0" borderId="4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Fill="1" applyBorder="1" applyAlignment="1" applyProtection="1">
      <alignment horizontal="left" vertical="center" wrapText="1" readingOrder="1"/>
      <protection locked="0"/>
    </xf>
    <xf numFmtId="0" fontId="14" fillId="10" borderId="20" xfId="0" applyFont="1" applyFill="1" applyBorder="1" applyAlignment="1"/>
    <xf numFmtId="0" fontId="11" fillId="11" borderId="1" xfId="0" applyNumberFormat="1" applyFont="1" applyFill="1" applyBorder="1" applyAlignment="1" applyProtection="1">
      <alignment horizontal="center" vertical="center"/>
    </xf>
    <xf numFmtId="0" fontId="11" fillId="11" borderId="2" xfId="0" applyNumberFormat="1" applyFont="1" applyFill="1" applyBorder="1" applyAlignment="1" applyProtection="1">
      <alignment vertical="center" wrapText="1"/>
    </xf>
    <xf numFmtId="164" fontId="11" fillId="11" borderId="2" xfId="1" applyNumberFormat="1" applyFont="1" applyFill="1" applyBorder="1" applyAlignment="1" applyProtection="1">
      <alignment horizontal="right" vertical="center"/>
    </xf>
    <xf numFmtId="164" fontId="15" fillId="0" borderId="4" xfId="1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vertical="center" wrapText="1"/>
    </xf>
    <xf numFmtId="164" fontId="4" fillId="0" borderId="4" xfId="1" applyNumberFormat="1" applyFont="1" applyFill="1" applyBorder="1" applyAlignment="1" applyProtection="1">
      <alignment horizontal="right"/>
    </xf>
    <xf numFmtId="0" fontId="11" fillId="11" borderId="4" xfId="0" applyNumberFormat="1" applyFont="1" applyFill="1" applyBorder="1" applyAlignment="1" applyProtection="1">
      <alignment vertical="center" wrapText="1"/>
    </xf>
    <xf numFmtId="164" fontId="11" fillId="11" borderId="4" xfId="1" applyNumberFormat="1" applyFont="1" applyFill="1" applyBorder="1" applyAlignment="1" applyProtection="1">
      <alignment horizontal="right" vertical="center"/>
    </xf>
    <xf numFmtId="0" fontId="11" fillId="12" borderId="9" xfId="0" applyNumberFormat="1" applyFont="1" applyFill="1" applyBorder="1" applyAlignment="1" applyProtection="1">
      <alignment vertical="center" wrapText="1"/>
    </xf>
    <xf numFmtId="10" fontId="0" fillId="0" borderId="0" xfId="0" applyNumberFormat="1" applyAlignment="1"/>
    <xf numFmtId="10" fontId="4" fillId="0" borderId="12" xfId="0" applyNumberFormat="1" applyFont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2" fillId="0" borderId="0" xfId="0" applyFont="1" applyAlignment="1" applyProtection="1">
      <alignment wrapText="1" readingOrder="1"/>
      <protection locked="0"/>
    </xf>
    <xf numFmtId="0" fontId="9" fillId="4" borderId="3" xfId="0" applyFont="1" applyFill="1" applyBorder="1" applyAlignment="1" applyProtection="1">
      <alignment horizontal="center" vertical="center" wrapText="1" readingOrder="1"/>
      <protection locked="0"/>
    </xf>
    <xf numFmtId="0" fontId="9" fillId="4" borderId="4" xfId="0" applyFont="1" applyFill="1" applyBorder="1" applyAlignment="1">
      <alignment horizontal="left" vertical="center" wrapText="1" readingOrder="1"/>
    </xf>
    <xf numFmtId="164" fontId="9" fillId="4" borderId="4" xfId="1" applyNumberFormat="1" applyFont="1" applyFill="1" applyBorder="1" applyAlignment="1">
      <alignment horizontal="right" vertical="center" readingOrder="1"/>
    </xf>
    <xf numFmtId="0" fontId="11" fillId="11" borderId="3" xfId="0" applyFont="1" applyFill="1" applyBorder="1" applyAlignment="1" applyProtection="1">
      <alignment horizontal="center" vertical="center" wrapText="1" readingOrder="1"/>
      <protection locked="0"/>
    </xf>
    <xf numFmtId="164" fontId="11" fillId="11" borderId="4" xfId="1" applyNumberFormat="1" applyFont="1" applyFill="1" applyBorder="1" applyAlignment="1">
      <alignment horizontal="right" vertical="center" readingOrder="1"/>
    </xf>
    <xf numFmtId="0" fontId="11" fillId="11" borderId="4" xfId="0" applyFont="1" applyFill="1" applyBorder="1" applyAlignment="1">
      <alignment horizontal="left" vertical="center" wrapText="1" readingOrder="1"/>
    </xf>
    <xf numFmtId="4" fontId="8" fillId="0" borderId="0" xfId="0" applyNumberFormat="1" applyFont="1" applyFill="1" applyAlignment="1"/>
    <xf numFmtId="164" fontId="10" fillId="0" borderId="0" xfId="0" applyNumberFormat="1" applyFont="1" applyBorder="1" applyAlignment="1">
      <alignment horizontal="left" vertical="center" readingOrder="1"/>
    </xf>
    <xf numFmtId="164" fontId="4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1" applyNumberFormat="1" applyFont="1" applyFill="1" applyBorder="1" applyAlignment="1" applyProtection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left" vertical="center" readingOrder="1"/>
    </xf>
    <xf numFmtId="164" fontId="15" fillId="0" borderId="0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>
      <alignment horizontal="right"/>
    </xf>
    <xf numFmtId="0" fontId="8" fillId="0" borderId="13" xfId="0" applyFont="1" applyFill="1" applyBorder="1" applyAlignment="1">
      <alignment horizontal="left"/>
    </xf>
    <xf numFmtId="0" fontId="3" fillId="14" borderId="14" xfId="0" applyNumberFormat="1" applyFont="1" applyFill="1" applyBorder="1" applyAlignment="1" applyProtection="1">
      <alignment horizontal="center" vertical="center" wrapText="1"/>
    </xf>
    <xf numFmtId="0" fontId="3" fillId="14" borderId="12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 applyProtection="1">
      <alignment horizontal="right" wrapText="1"/>
    </xf>
    <xf numFmtId="4" fontId="2" fillId="0" borderId="12" xfId="0" applyNumberFormat="1" applyFont="1" applyFill="1" applyBorder="1" applyAlignment="1"/>
    <xf numFmtId="0" fontId="3" fillId="8" borderId="12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/>
    <xf numFmtId="4" fontId="4" fillId="0" borderId="0" xfId="0" applyNumberFormat="1" applyFont="1" applyFill="1" applyBorder="1" applyAlignment="1" applyProtection="1"/>
    <xf numFmtId="4" fontId="10" fillId="0" borderId="0" xfId="1" applyNumberFormat="1" applyFont="1" applyBorder="1" applyAlignment="1">
      <alignment horizontal="right"/>
    </xf>
    <xf numFmtId="4" fontId="10" fillId="0" borderId="0" xfId="0" applyNumberFormat="1" applyFont="1" applyBorder="1"/>
    <xf numFmtId="4" fontId="4" fillId="0" borderId="12" xfId="1" applyNumberFormat="1" applyFont="1" applyBorder="1" applyAlignment="1" applyProtection="1">
      <alignment horizontal="center" vertical="center"/>
      <protection locked="0"/>
    </xf>
    <xf numFmtId="4" fontId="16" fillId="0" borderId="12" xfId="1" applyNumberFormat="1" applyFont="1" applyBorder="1" applyAlignment="1" applyProtection="1">
      <alignment horizontal="center" vertical="center"/>
      <protection locked="0"/>
    </xf>
    <xf numFmtId="4" fontId="11" fillId="11" borderId="16" xfId="2" applyNumberFormat="1" applyFont="1" applyFill="1" applyBorder="1" applyAlignment="1">
      <alignment horizontal="right" vertical="center"/>
    </xf>
    <xf numFmtId="4" fontId="10" fillId="0" borderId="17" xfId="2" applyNumberFormat="1" applyFont="1" applyBorder="1" applyAlignment="1">
      <alignment horizontal="right" vertical="center" readingOrder="1"/>
    </xf>
    <xf numFmtId="4" fontId="9" fillId="0" borderId="17" xfId="2" applyNumberFormat="1" applyFont="1" applyBorder="1" applyAlignment="1">
      <alignment horizontal="right" vertical="center" readingOrder="1"/>
    </xf>
    <xf numFmtId="4" fontId="15" fillId="0" borderId="17" xfId="2" applyNumberFormat="1" applyFont="1" applyFill="1" applyBorder="1" applyAlignment="1" applyProtection="1">
      <alignment horizontal="right" vertical="center" readingOrder="1"/>
    </xf>
    <xf numFmtId="4" fontId="4" fillId="0" borderId="17" xfId="2" applyNumberFormat="1" applyFont="1" applyFill="1" applyBorder="1" applyAlignment="1" applyProtection="1">
      <alignment horizontal="right" vertical="center" readingOrder="1"/>
    </xf>
    <xf numFmtId="4" fontId="11" fillId="11" borderId="17" xfId="2" applyNumberFormat="1" applyFont="1" applyFill="1" applyBorder="1" applyAlignment="1" applyProtection="1">
      <alignment horizontal="right" vertical="center"/>
    </xf>
    <xf numFmtId="4" fontId="15" fillId="0" borderId="17" xfId="2" applyNumberFormat="1" applyFont="1" applyFill="1" applyBorder="1" applyAlignment="1" applyProtection="1">
      <alignment horizontal="right" vertical="center"/>
    </xf>
    <xf numFmtId="4" fontId="4" fillId="0" borderId="17" xfId="2" applyNumberFormat="1" applyFont="1" applyFill="1" applyBorder="1" applyAlignment="1" applyProtection="1">
      <alignment horizontal="right" vertical="center"/>
    </xf>
    <xf numFmtId="4" fontId="11" fillId="12" borderId="9" xfId="1" applyNumberFormat="1" applyFont="1" applyFill="1" applyBorder="1" applyAlignment="1" applyProtection="1">
      <alignment horizontal="right" vertical="center"/>
    </xf>
    <xf numFmtId="4" fontId="11" fillId="12" borderId="18" xfId="2" applyNumberFormat="1" applyFont="1" applyFill="1" applyBorder="1" applyAlignment="1" applyProtection="1">
      <alignment horizontal="right" vertical="center"/>
    </xf>
    <xf numFmtId="4" fontId="11" fillId="0" borderId="0" xfId="2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/>
    </xf>
    <xf numFmtId="4" fontId="11" fillId="11" borderId="16" xfId="2" applyNumberFormat="1" applyFont="1" applyFill="1" applyBorder="1" applyAlignment="1" applyProtection="1">
      <alignment horizontal="right" vertical="center"/>
    </xf>
    <xf numFmtId="4" fontId="15" fillId="0" borderId="17" xfId="2" applyNumberFormat="1" applyFont="1" applyFill="1" applyBorder="1" applyAlignment="1" applyProtection="1">
      <alignment horizontal="right"/>
    </xf>
    <xf numFmtId="4" fontId="4" fillId="0" borderId="17" xfId="2" applyNumberFormat="1" applyFont="1" applyFill="1" applyBorder="1" applyAlignment="1" applyProtection="1">
      <alignment horizontal="right"/>
    </xf>
    <xf numFmtId="0" fontId="9" fillId="0" borderId="4" xfId="0" applyFont="1" applyBorder="1" applyAlignment="1">
      <alignment vertical="center" wrapText="1"/>
    </xf>
    <xf numFmtId="164" fontId="9" fillId="0" borderId="4" xfId="1" applyNumberFormat="1" applyFont="1" applyBorder="1" applyAlignment="1">
      <alignment horizontal="right" vertical="center"/>
    </xf>
    <xf numFmtId="4" fontId="9" fillId="0" borderId="17" xfId="2" applyNumberFormat="1" applyFont="1" applyBorder="1" applyAlignment="1">
      <alignment horizontal="right" vertical="center"/>
    </xf>
    <xf numFmtId="4" fontId="15" fillId="0" borderId="12" xfId="1" applyNumberFormat="1" applyFont="1" applyBorder="1" applyAlignment="1" applyProtection="1">
      <alignment horizontal="center" vertical="center"/>
      <protection locked="0"/>
    </xf>
    <xf numFmtId="4" fontId="9" fillId="4" borderId="17" xfId="2" applyNumberFormat="1" applyFont="1" applyFill="1" applyBorder="1" applyAlignment="1">
      <alignment horizontal="right" vertical="center" readingOrder="1"/>
    </xf>
    <xf numFmtId="4" fontId="11" fillId="11" borderId="17" xfId="2" applyNumberFormat="1" applyFont="1" applyFill="1" applyBorder="1" applyAlignment="1">
      <alignment horizontal="right" vertical="center" readingOrder="1"/>
    </xf>
    <xf numFmtId="4" fontId="0" fillId="0" borderId="0" xfId="0" applyNumberFormat="1" applyAlignment="1"/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16" fillId="0" borderId="19" xfId="0" applyFont="1" applyBorder="1" applyAlignment="1" applyProtection="1">
      <alignment vertical="center" wrapText="1"/>
      <protection locked="0"/>
    </xf>
    <xf numFmtId="0" fontId="1" fillId="0" borderId="0" xfId="0" applyFont="1"/>
    <xf numFmtId="0" fontId="10" fillId="0" borderId="11" xfId="0" applyFont="1" applyFill="1" applyBorder="1" applyAlignment="1" applyProtection="1">
      <alignment horizontal="left" wrapText="1" readingOrder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2" fillId="0" borderId="0" xfId="0" applyNumberFormat="1" applyFont="1" applyFill="1" applyBorder="1" applyAlignment="1" applyProtection="1"/>
    <xf numFmtId="1" fontId="17" fillId="0" borderId="19" xfId="0" applyNumberFormat="1" applyFont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15" borderId="12" xfId="0" applyNumberFormat="1" applyFont="1" applyFill="1" applyBorder="1" applyAlignment="1" applyProtection="1">
      <alignment horizontal="center" vertical="center" wrapText="1"/>
    </xf>
    <xf numFmtId="0" fontId="8" fillId="16" borderId="12" xfId="0" applyNumberFormat="1" applyFont="1" applyFill="1" applyBorder="1" applyAlignment="1" applyProtection="1">
      <alignment horizontal="left" vertical="center" wrapText="1"/>
    </xf>
    <xf numFmtId="3" fontId="2" fillId="16" borderId="12" xfId="0" applyNumberFormat="1" applyFont="1" applyFill="1" applyBorder="1" applyAlignment="1">
      <alignment horizontal="right"/>
    </xf>
    <xf numFmtId="0" fontId="0" fillId="0" borderId="12" xfId="0" applyBorder="1"/>
    <xf numFmtId="0" fontId="21" fillId="16" borderId="12" xfId="0" quotePrefix="1" applyFont="1" applyFill="1" applyBorder="1" applyAlignment="1">
      <alignment horizontal="left" vertical="center" wrapText="1"/>
    </xf>
    <xf numFmtId="0" fontId="1" fillId="16" borderId="12" xfId="0" applyFont="1" applyFill="1" applyBorder="1" applyAlignment="1">
      <alignment horizontal="left" vertical="center"/>
    </xf>
    <xf numFmtId="3" fontId="2" fillId="16" borderId="12" xfId="0" applyNumberFormat="1" applyFont="1" applyFill="1" applyBorder="1" applyAlignment="1" applyProtection="1">
      <alignment horizontal="right" wrapText="1"/>
    </xf>
    <xf numFmtId="0" fontId="21" fillId="16" borderId="12" xfId="0" applyNumberFormat="1" applyFont="1" applyFill="1" applyBorder="1" applyAlignment="1" applyProtection="1">
      <alignment horizontal="left" vertical="center" wrapText="1" indent="1"/>
    </xf>
    <xf numFmtId="0" fontId="1" fillId="16" borderId="12" xfId="0" applyNumberFormat="1" applyFont="1" applyFill="1" applyBorder="1" applyAlignment="1" applyProtection="1">
      <alignment horizontal="left" vertical="center" wrapText="1"/>
    </xf>
    <xf numFmtId="0" fontId="3" fillId="15" borderId="19" xfId="0" applyNumberFormat="1" applyFont="1" applyFill="1" applyBorder="1" applyAlignment="1" applyProtection="1">
      <alignment horizontal="center" vertical="center" wrapText="1"/>
    </xf>
    <xf numFmtId="0" fontId="1" fillId="16" borderId="12" xfId="0" quotePrefix="1" applyFont="1" applyFill="1" applyBorder="1" applyAlignment="1">
      <alignment horizontal="left" vertical="center"/>
    </xf>
    <xf numFmtId="0" fontId="1" fillId="16" borderId="12" xfId="0" quotePrefix="1" applyFont="1" applyFill="1" applyBorder="1" applyAlignment="1">
      <alignment horizontal="left" vertical="center" wrapText="1"/>
    </xf>
    <xf numFmtId="0" fontId="21" fillId="16" borderId="12" xfId="0" quotePrefix="1" applyFont="1" applyFill="1" applyBorder="1" applyAlignment="1">
      <alignment horizontal="left" vertical="center"/>
    </xf>
    <xf numFmtId="0" fontId="8" fillId="16" borderId="12" xfId="0" applyFont="1" applyFill="1" applyBorder="1" applyAlignment="1">
      <alignment horizontal="left" vertical="center"/>
    </xf>
    <xf numFmtId="0" fontId="8" fillId="16" borderId="12" xfId="0" applyNumberFormat="1" applyFont="1" applyFill="1" applyBorder="1" applyAlignment="1" applyProtection="1">
      <alignment horizontal="left" vertical="center"/>
    </xf>
    <xf numFmtId="0" fontId="8" fillId="16" borderId="12" xfId="0" applyNumberFormat="1" applyFont="1" applyFill="1" applyBorder="1" applyAlignment="1" applyProtection="1">
      <alignment vertical="center" wrapText="1"/>
    </xf>
    <xf numFmtId="0" fontId="1" fillId="16" borderId="12" xfId="0" applyNumberFormat="1" applyFont="1" applyFill="1" applyBorder="1" applyAlignment="1" applyProtection="1">
      <alignment vertical="center" wrapText="1"/>
    </xf>
    <xf numFmtId="0" fontId="10" fillId="0" borderId="6" xfId="0" applyFont="1" applyFill="1" applyBorder="1" applyAlignment="1">
      <alignment readingOrder="1"/>
    </xf>
    <xf numFmtId="0" fontId="2" fillId="0" borderId="0" xfId="0" applyNumberFormat="1" applyFont="1" applyFill="1" applyBorder="1" applyAlignment="1" applyProtection="1"/>
    <xf numFmtId="164" fontId="1" fillId="0" borderId="12" xfId="1" applyNumberFormat="1" applyFont="1" applyBorder="1" applyAlignment="1">
      <alignment horizontal="right" vertical="center" readingOrder="1"/>
    </xf>
    <xf numFmtId="2" fontId="1" fillId="0" borderId="12" xfId="0" applyNumberFormat="1" applyFont="1" applyBorder="1"/>
    <xf numFmtId="164" fontId="10" fillId="0" borderId="4" xfId="1" applyNumberFormat="1" applyFont="1" applyFill="1" applyBorder="1" applyAlignment="1">
      <alignment horizontal="right" vertical="center" readingOrder="1"/>
    </xf>
    <xf numFmtId="4" fontId="4" fillId="0" borderId="4" xfId="1" applyNumberFormat="1" applyFont="1" applyFill="1" applyBorder="1" applyAlignment="1" applyProtection="1">
      <alignment horizontal="right"/>
    </xf>
    <xf numFmtId="4" fontId="3" fillId="14" borderId="12" xfId="0" applyNumberFormat="1" applyFont="1" applyFill="1" applyBorder="1" applyAlignment="1"/>
    <xf numFmtId="4" fontId="3" fillId="14" borderId="12" xfId="0" applyNumberFormat="1" applyFont="1" applyFill="1" applyBorder="1" applyAlignment="1">
      <alignment horizontal="right"/>
    </xf>
    <xf numFmtId="165" fontId="2" fillId="0" borderId="13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0" fontId="3" fillId="15" borderId="19" xfId="0" applyNumberFormat="1" applyFont="1" applyFill="1" applyBorder="1" applyAlignment="1" applyProtection="1">
      <alignment horizontal="center" vertical="center" wrapText="1"/>
    </xf>
    <xf numFmtId="0" fontId="21" fillId="16" borderId="12" xfId="0" quotePrefix="1" applyFont="1" applyFill="1" applyBorder="1" applyAlignment="1">
      <alignment horizontal="left" vertical="center" wrapText="1" indent="1"/>
    </xf>
    <xf numFmtId="0" fontId="21" fillId="16" borderId="12" xfId="0" applyFont="1" applyFill="1" applyBorder="1" applyAlignment="1">
      <alignment horizontal="left" vertical="center" indent="1"/>
    </xf>
    <xf numFmtId="10" fontId="2" fillId="0" borderId="0" xfId="0" applyNumberFormat="1" applyFont="1" applyFill="1" applyBorder="1" applyAlignment="1" applyProtection="1"/>
    <xf numFmtId="4" fontId="9" fillId="0" borderId="4" xfId="0" applyNumberFormat="1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/>
    </xf>
    <xf numFmtId="4" fontId="9" fillId="4" borderId="4" xfId="0" applyNumberFormat="1" applyFont="1" applyFill="1" applyBorder="1" applyAlignment="1">
      <alignment horizontal="right"/>
    </xf>
    <xf numFmtId="0" fontId="9" fillId="0" borderId="5" xfId="0" applyFont="1" applyFill="1" applyBorder="1" applyAlignment="1">
      <alignment horizontal="left" vertical="center" wrapText="1" readingOrder="1"/>
    </xf>
    <xf numFmtId="0" fontId="9" fillId="0" borderId="5" xfId="0" applyFont="1" applyFill="1" applyBorder="1" applyAlignment="1">
      <alignment horizontal="left" vertical="center" wrapText="1" readingOrder="1"/>
    </xf>
    <xf numFmtId="0" fontId="10" fillId="0" borderId="25" xfId="0" applyFont="1" applyFill="1" applyBorder="1" applyAlignment="1" applyProtection="1">
      <alignment horizontal="left" wrapText="1" readingOrder="1"/>
      <protection locked="0"/>
    </xf>
    <xf numFmtId="0" fontId="10" fillId="0" borderId="0" xfId="0" applyFont="1" applyFill="1" applyBorder="1" applyAlignment="1">
      <alignment readingOrder="1"/>
    </xf>
    <xf numFmtId="4" fontId="10" fillId="0" borderId="0" xfId="0" applyNumberFormat="1" applyFont="1" applyFill="1" applyBorder="1" applyAlignment="1"/>
    <xf numFmtId="4" fontId="10" fillId="4" borderId="0" xfId="0" applyNumberFormat="1" applyFont="1" applyFill="1" applyBorder="1" applyAlignment="1"/>
    <xf numFmtId="0" fontId="10" fillId="0" borderId="0" xfId="0" applyFont="1" applyFill="1" applyBorder="1" applyAlignment="1">
      <alignment wrapText="1" readingOrder="1"/>
    </xf>
    <xf numFmtId="4" fontId="10" fillId="0" borderId="7" xfId="0" applyNumberFormat="1" applyFont="1" applyFill="1" applyBorder="1" applyAlignment="1">
      <alignment horizontal="right" vertical="center" wrapText="1" readingOrder="1"/>
    </xf>
    <xf numFmtId="0" fontId="13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13" fillId="0" borderId="0" xfId="0" applyFont="1" applyAlignment="1" applyProtection="1">
      <alignment horizontal="left" vertical="top" wrapText="1" readingOrder="1"/>
      <protection locked="0"/>
    </xf>
    <xf numFmtId="0" fontId="8" fillId="14" borderId="13" xfId="0" applyNumberFormat="1" applyFont="1" applyFill="1" applyBorder="1" applyAlignment="1" applyProtection="1">
      <alignment horizontal="left" wrapText="1"/>
    </xf>
    <xf numFmtId="0" fontId="8" fillId="14" borderId="15" xfId="0" applyNumberFormat="1" applyFont="1" applyFill="1" applyBorder="1" applyAlignment="1" applyProtection="1">
      <alignment horizontal="left" wrapText="1"/>
    </xf>
    <xf numFmtId="0" fontId="8" fillId="14" borderId="19" xfId="0" applyNumberFormat="1" applyFont="1" applyFill="1" applyBorder="1" applyAlignment="1" applyProtection="1">
      <alignment horizontal="left" wrapText="1"/>
    </xf>
    <xf numFmtId="0" fontId="1" fillId="14" borderId="15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>
      <alignment horizontal="left" wrapText="1"/>
    </xf>
    <xf numFmtId="0" fontId="1" fillId="0" borderId="15" xfId="0" applyNumberFormat="1" applyFont="1" applyFill="1" applyBorder="1" applyAlignment="1" applyProtection="1">
      <alignment wrapText="1"/>
    </xf>
    <xf numFmtId="0" fontId="8" fillId="0" borderId="13" xfId="0" applyNumberFormat="1" applyFont="1" applyFill="1" applyBorder="1" applyAlignment="1" applyProtection="1">
      <alignment horizontal="left" wrapText="1"/>
    </xf>
    <xf numFmtId="0" fontId="1" fillId="0" borderId="15" xfId="0" applyNumberFormat="1" applyFont="1" applyFill="1" applyBorder="1" applyAlignment="1" applyProtection="1"/>
    <xf numFmtId="0" fontId="1" fillId="0" borderId="13" xfId="0" applyFont="1" applyFill="1" applyBorder="1" applyAlignment="1">
      <alignment horizontal="left"/>
    </xf>
    <xf numFmtId="0" fontId="3" fillId="14" borderId="13" xfId="0" quotePrefix="1" applyFont="1" applyFill="1" applyBorder="1" applyAlignment="1">
      <alignment horizontal="center" vertical="center" wrapText="1"/>
    </xf>
    <xf numFmtId="0" fontId="3" fillId="14" borderId="15" xfId="0" quotePrefix="1" applyFont="1" applyFill="1" applyBorder="1" applyAlignment="1">
      <alignment horizontal="center" vertical="center" wrapText="1"/>
    </xf>
    <xf numFmtId="0" fontId="3" fillId="14" borderId="19" xfId="0" quotePrefix="1" applyFont="1" applyFill="1" applyBorder="1" applyAlignment="1">
      <alignment horizontal="center" vertical="center" wrapText="1"/>
    </xf>
    <xf numFmtId="0" fontId="8" fillId="0" borderId="13" xfId="0" quotePrefix="1" applyNumberFormat="1" applyFont="1" applyFill="1" applyBorder="1" applyAlignment="1" applyProtection="1">
      <alignment horizontal="left" wrapText="1"/>
    </xf>
    <xf numFmtId="0" fontId="3" fillId="8" borderId="13" xfId="0" quotePrefix="1" applyFont="1" applyFill="1" applyBorder="1" applyAlignment="1">
      <alignment horizontal="center" vertical="center" wrapText="1"/>
    </xf>
    <xf numFmtId="0" fontId="3" fillId="8" borderId="15" xfId="0" quotePrefix="1" applyFont="1" applyFill="1" applyBorder="1" applyAlignment="1">
      <alignment horizontal="center" vertical="center" wrapText="1"/>
    </xf>
    <xf numFmtId="0" fontId="3" fillId="8" borderId="19" xfId="0" quotePrefix="1" applyFont="1" applyFill="1" applyBorder="1" applyAlignment="1">
      <alignment horizontal="center" vertical="center" wrapText="1"/>
    </xf>
    <xf numFmtId="1" fontId="17" fillId="0" borderId="13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3" fillId="15" borderId="13" xfId="0" applyNumberFormat="1" applyFont="1" applyFill="1" applyBorder="1" applyAlignment="1" applyProtection="1">
      <alignment horizontal="center" vertical="center" wrapText="1"/>
    </xf>
    <xf numFmtId="0" fontId="3" fillId="15" borderId="15" xfId="0" applyNumberFormat="1" applyFont="1" applyFill="1" applyBorder="1" applyAlignment="1" applyProtection="1">
      <alignment horizontal="center" vertical="center" wrapText="1"/>
    </xf>
    <xf numFmtId="0" fontId="3" fillId="15" borderId="19" xfId="0" applyNumberFormat="1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left" wrapText="1" readingOrder="1"/>
      <protection locked="0"/>
    </xf>
    <xf numFmtId="0" fontId="9" fillId="4" borderId="4" xfId="0" applyFont="1" applyFill="1" applyBorder="1" applyAlignment="1" applyProtection="1">
      <alignment horizontal="left" wrapText="1" readingOrder="1"/>
      <protection locked="0"/>
    </xf>
    <xf numFmtId="0" fontId="5" fillId="9" borderId="11" xfId="0" applyFont="1" applyFill="1" applyBorder="1" applyAlignment="1" applyProtection="1">
      <alignment wrapText="1" readingOrder="1"/>
      <protection locked="0"/>
    </xf>
    <xf numFmtId="0" fontId="5" fillId="9" borderId="7" xfId="0" applyFont="1" applyFill="1" applyBorder="1" applyAlignment="1" applyProtection="1">
      <alignment wrapText="1" readingOrder="1"/>
      <protection locked="0"/>
    </xf>
    <xf numFmtId="0" fontId="9" fillId="4" borderId="11" xfId="0" applyFont="1" applyFill="1" applyBorder="1" applyAlignment="1" applyProtection="1">
      <alignment horizontal="left" wrapText="1" readingOrder="1"/>
      <protection locked="0"/>
    </xf>
    <xf numFmtId="0" fontId="9" fillId="4" borderId="7" xfId="0" applyFont="1" applyFill="1" applyBorder="1" applyAlignment="1" applyProtection="1">
      <alignment horizontal="left" wrapText="1" readingOrder="1"/>
      <protection locked="0"/>
    </xf>
    <xf numFmtId="0" fontId="5" fillId="9" borderId="3" xfId="0" applyFont="1" applyFill="1" applyBorder="1" applyAlignment="1" applyProtection="1">
      <alignment wrapText="1" readingOrder="1"/>
      <protection locked="0"/>
    </xf>
    <xf numFmtId="0" fontId="5" fillId="9" borderId="4" xfId="0" applyFont="1" applyFill="1" applyBorder="1" applyAlignment="1" applyProtection="1">
      <alignment wrapText="1" readingOrder="1"/>
      <protection locked="0"/>
    </xf>
    <xf numFmtId="0" fontId="6" fillId="4" borderId="3" xfId="0" applyFont="1" applyFill="1" applyBorder="1" applyAlignment="1" applyProtection="1">
      <alignment wrapText="1" readingOrder="1"/>
      <protection locked="0"/>
    </xf>
    <xf numFmtId="0" fontId="6" fillId="4" borderId="4" xfId="0" applyFont="1" applyFill="1" applyBorder="1" applyAlignment="1" applyProtection="1">
      <alignment wrapText="1" readingOrder="1"/>
      <protection locked="0"/>
    </xf>
    <xf numFmtId="0" fontId="5" fillId="6" borderId="3" xfId="0" applyFont="1" applyFill="1" applyBorder="1" applyAlignment="1" applyProtection="1">
      <alignment wrapText="1" readingOrder="1"/>
      <protection locked="0"/>
    </xf>
    <xf numFmtId="0" fontId="5" fillId="6" borderId="4" xfId="0" applyFont="1" applyFill="1" applyBorder="1" applyAlignment="1" applyProtection="1">
      <alignment wrapText="1" readingOrder="1"/>
      <protection locked="0"/>
    </xf>
    <xf numFmtId="0" fontId="5" fillId="7" borderId="3" xfId="0" applyFont="1" applyFill="1" applyBorder="1" applyAlignment="1" applyProtection="1">
      <alignment wrapText="1" readingOrder="1"/>
      <protection locked="0"/>
    </xf>
    <xf numFmtId="0" fontId="5" fillId="7" borderId="4" xfId="0" applyFont="1" applyFill="1" applyBorder="1" applyAlignment="1" applyProtection="1">
      <alignment wrapText="1" readingOrder="1"/>
      <protection locked="0"/>
    </xf>
    <xf numFmtId="0" fontId="6" fillId="3" borderId="3" xfId="0" applyFont="1" applyFill="1" applyBorder="1" applyAlignment="1" applyProtection="1">
      <alignment wrapText="1" readingOrder="1"/>
      <protection locked="0"/>
    </xf>
    <xf numFmtId="0" fontId="6" fillId="3" borderId="4" xfId="0" applyFont="1" applyFill="1" applyBorder="1" applyAlignment="1" applyProtection="1">
      <alignment wrapText="1" readingOrder="1"/>
      <protection locked="0"/>
    </xf>
    <xf numFmtId="0" fontId="5" fillId="9" borderId="3" xfId="0" applyFont="1" applyFill="1" applyBorder="1" applyAlignment="1" applyProtection="1">
      <alignment horizontal="left" vertical="center" wrapText="1" readingOrder="1"/>
      <protection locked="0"/>
    </xf>
    <xf numFmtId="0" fontId="5" fillId="9" borderId="4" xfId="0" applyFont="1" applyFill="1" applyBorder="1" applyAlignment="1" applyProtection="1">
      <alignment horizontal="left" vertical="center" wrapText="1" readingOrder="1"/>
      <protection locked="0"/>
    </xf>
    <xf numFmtId="0" fontId="5" fillId="10" borderId="3" xfId="0" applyFont="1" applyFill="1" applyBorder="1" applyAlignment="1" applyProtection="1">
      <alignment wrapText="1" readingOrder="1"/>
      <protection locked="0"/>
    </xf>
    <xf numFmtId="0" fontId="5" fillId="10" borderId="4" xfId="0" applyFont="1" applyFill="1" applyBorder="1" applyAlignment="1" applyProtection="1">
      <alignment wrapText="1" readingOrder="1"/>
      <protection locked="0"/>
    </xf>
    <xf numFmtId="0" fontId="5" fillId="5" borderId="3" xfId="0" applyFont="1" applyFill="1" applyBorder="1" applyAlignment="1" applyProtection="1">
      <alignment wrapText="1" readingOrder="1"/>
      <protection locked="0"/>
    </xf>
    <xf numFmtId="0" fontId="5" fillId="5" borderId="4" xfId="0" applyFont="1" applyFill="1" applyBorder="1" applyAlignment="1" applyProtection="1">
      <alignment wrapText="1" readingOrder="1"/>
      <protection locked="0"/>
    </xf>
    <xf numFmtId="0" fontId="5" fillId="2" borderId="1" xfId="0" applyFont="1" applyFill="1" applyBorder="1" applyAlignment="1" applyProtection="1">
      <alignment wrapText="1" readingOrder="1"/>
      <protection locked="0"/>
    </xf>
    <xf numFmtId="0" fontId="5" fillId="2" borderId="2" xfId="0" applyFont="1" applyFill="1" applyBorder="1" applyAlignment="1" applyProtection="1">
      <alignment wrapText="1" readingOrder="1"/>
      <protection locked="0"/>
    </xf>
    <xf numFmtId="0" fontId="5" fillId="2" borderId="3" xfId="0" applyFont="1" applyFill="1" applyBorder="1" applyAlignment="1" applyProtection="1">
      <alignment wrapText="1" readingOrder="1"/>
      <protection locked="0"/>
    </xf>
    <xf numFmtId="0" fontId="5" fillId="2" borderId="4" xfId="0" applyFont="1" applyFill="1" applyBorder="1" applyAlignment="1" applyProtection="1">
      <alignment wrapText="1" readingOrder="1"/>
      <protection locked="0"/>
    </xf>
    <xf numFmtId="0" fontId="8" fillId="0" borderId="0" xfId="0" applyFont="1" applyAlignment="1">
      <alignment horizontal="center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 readingOrder="1"/>
      <protection locked="0"/>
    </xf>
    <xf numFmtId="0" fontId="7" fillId="0" borderId="7" xfId="0" applyFont="1" applyFill="1" applyBorder="1" applyAlignment="1" applyProtection="1">
      <alignment horizontal="left" vertical="center" wrapText="1" readingOrder="1"/>
      <protection locked="0"/>
    </xf>
    <xf numFmtId="0" fontId="7" fillId="0" borderId="5" xfId="0" applyFont="1" applyFill="1" applyBorder="1" applyAlignment="1" applyProtection="1">
      <alignment horizontal="left" wrapText="1" readingOrder="1"/>
      <protection locked="0"/>
    </xf>
    <xf numFmtId="0" fontId="7" fillId="0" borderId="7" xfId="0" applyFont="1" applyFill="1" applyBorder="1" applyAlignment="1" applyProtection="1">
      <alignment horizontal="left" wrapText="1" readingOrder="1"/>
      <protection locked="0"/>
    </xf>
    <xf numFmtId="0" fontId="7" fillId="0" borderId="10" xfId="0" applyFont="1" applyFill="1" applyBorder="1" applyAlignment="1" applyProtection="1">
      <alignment horizontal="left" wrapText="1" readingOrder="1"/>
      <protection locked="0"/>
    </xf>
    <xf numFmtId="0" fontId="7" fillId="0" borderId="24" xfId="0" applyFont="1" applyFill="1" applyBorder="1" applyAlignment="1" applyProtection="1">
      <alignment horizontal="left" wrapText="1" readingOrder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13" borderId="5" xfId="0" applyFont="1" applyFill="1" applyBorder="1" applyAlignment="1" applyProtection="1">
      <alignment vertical="center" wrapText="1" readingOrder="1"/>
      <protection locked="0"/>
    </xf>
    <xf numFmtId="0" fontId="9" fillId="13" borderId="7" xfId="0" applyFont="1" applyFill="1" applyBorder="1" applyAlignment="1" applyProtection="1">
      <alignment vertical="center" wrapText="1" readingOrder="1"/>
      <protection locked="0"/>
    </xf>
    <xf numFmtId="0" fontId="11" fillId="10" borderId="13" xfId="0" applyFont="1" applyFill="1" applyBorder="1" applyAlignment="1">
      <alignment horizontal="left"/>
    </xf>
    <xf numFmtId="0" fontId="11" fillId="10" borderId="15" xfId="0" applyFont="1" applyFill="1" applyBorder="1" applyAlignment="1">
      <alignment horizontal="left"/>
    </xf>
    <xf numFmtId="0" fontId="11" fillId="10" borderId="19" xfId="0" applyFont="1" applyFill="1" applyBorder="1" applyAlignment="1">
      <alignment horizontal="left"/>
    </xf>
    <xf numFmtId="0" fontId="6" fillId="4" borderId="11" xfId="0" applyFont="1" applyFill="1" applyBorder="1" applyAlignment="1" applyProtection="1">
      <alignment horizontal="left" wrapText="1" readingOrder="1"/>
      <protection locked="0"/>
    </xf>
    <xf numFmtId="0" fontId="6" fillId="4" borderId="6" xfId="0" applyFont="1" applyFill="1" applyBorder="1" applyAlignment="1" applyProtection="1">
      <alignment horizontal="left" wrapText="1" readingOrder="1"/>
      <protection locked="0"/>
    </xf>
    <xf numFmtId="0" fontId="9" fillId="0" borderId="5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6" fillId="0" borderId="5" xfId="0" applyFont="1" applyFill="1" applyBorder="1" applyAlignment="1" applyProtection="1">
      <alignment horizontal="left" vertical="center" wrapText="1" readingOrder="1"/>
      <protection locked="0"/>
    </xf>
    <xf numFmtId="0" fontId="6" fillId="0" borderId="7" xfId="0" applyFont="1" applyFill="1" applyBorder="1" applyAlignment="1" applyProtection="1">
      <alignment horizontal="left" vertical="center" wrapText="1" readingOrder="1"/>
      <protection locked="0"/>
    </xf>
    <xf numFmtId="0" fontId="10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readingOrder="1"/>
    </xf>
    <xf numFmtId="0" fontId="9" fillId="0" borderId="7" xfId="0" applyFont="1" applyFill="1" applyBorder="1" applyAlignment="1">
      <alignment horizontal="left" vertical="center" wrapText="1" readingOrder="1"/>
    </xf>
    <xf numFmtId="0" fontId="18" fillId="10" borderId="15" xfId="0" applyFont="1" applyFill="1" applyBorder="1" applyAlignment="1">
      <alignment horizontal="left"/>
    </xf>
    <xf numFmtId="0" fontId="18" fillId="10" borderId="19" xfId="0" applyFont="1" applyFill="1" applyBorder="1" applyAlignment="1">
      <alignment horizontal="left"/>
    </xf>
    <xf numFmtId="0" fontId="9" fillId="4" borderId="26" xfId="0" applyFont="1" applyFill="1" applyBorder="1" applyAlignment="1" applyProtection="1">
      <alignment horizontal="left" wrapText="1" readingOrder="1"/>
      <protection locked="0"/>
    </xf>
    <xf numFmtId="0" fontId="8" fillId="4" borderId="27" xfId="0" applyFont="1" applyFill="1" applyBorder="1" applyAlignment="1">
      <alignment readingOrder="1"/>
    </xf>
    <xf numFmtId="0" fontId="11" fillId="9" borderId="22" xfId="0" applyFont="1" applyFill="1" applyBorder="1" applyAlignment="1" applyProtection="1">
      <alignment vertical="center" wrapText="1" readingOrder="1"/>
      <protection locked="0"/>
    </xf>
    <xf numFmtId="0" fontId="11" fillId="9" borderId="23" xfId="0" applyFont="1" applyFill="1" applyBorder="1" applyAlignment="1" applyProtection="1">
      <alignment vertical="center" wrapText="1" readingOrder="1"/>
      <protection locked="0"/>
    </xf>
    <xf numFmtId="0" fontId="9" fillId="0" borderId="5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wrapText="1" readingOrder="1"/>
    </xf>
    <xf numFmtId="0" fontId="9" fillId="0" borderId="4" xfId="0" applyFont="1" applyFill="1" applyBorder="1" applyAlignment="1">
      <alignment horizontal="left" wrapText="1"/>
    </xf>
    <xf numFmtId="164" fontId="10" fillId="4" borderId="4" xfId="1" applyNumberFormat="1" applyFont="1" applyFill="1" applyBorder="1" applyAlignment="1">
      <alignment horizontal="right" vertical="center" readingOrder="1"/>
    </xf>
    <xf numFmtId="0" fontId="11" fillId="16" borderId="0" xfId="0" applyFont="1" applyFill="1" applyBorder="1" applyAlignment="1">
      <alignment horizontal="left" vertical="center" readingOrder="1"/>
    </xf>
    <xf numFmtId="164" fontId="22" fillId="11" borderId="4" xfId="1" applyNumberFormat="1" applyFont="1" applyFill="1" applyBorder="1" applyAlignment="1">
      <alignment horizontal="right" vertical="center" readingOrder="1"/>
    </xf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282894"/>
      <rgbColor rgb="003C3C9E"/>
      <rgbColor rgb="005050A8"/>
      <rgbColor rgb="006464B2"/>
      <rgbColor rgb="00FFFF00"/>
      <rgbColor rgb="000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0000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workbookViewId="0">
      <selection activeCell="L31" sqref="L31"/>
    </sheetView>
  </sheetViews>
  <sheetFormatPr defaultColWidth="8.85546875" defaultRowHeight="12.75" x14ac:dyDescent="0.2"/>
  <cols>
    <col min="1" max="2" width="4.28515625" style="22" customWidth="1"/>
    <col min="3" max="3" width="5.5703125" style="22" customWidth="1"/>
    <col min="4" max="4" width="5.28515625" style="30" customWidth="1"/>
    <col min="5" max="5" width="31.28515625" style="22" customWidth="1"/>
    <col min="6" max="6" width="15.85546875" style="22" customWidth="1"/>
    <col min="7" max="7" width="18" style="22" customWidth="1"/>
    <col min="8" max="8" width="15.5703125" style="225" customWidth="1"/>
    <col min="9" max="9" width="17.85546875" style="22" customWidth="1"/>
    <col min="10" max="10" width="15.5703125" style="22" customWidth="1"/>
    <col min="11" max="11" width="24.28515625" style="156" customWidth="1"/>
    <col min="12" max="12" width="8.85546875" style="23"/>
    <col min="13" max="13" width="22.28515625" style="23" bestFit="1" customWidth="1"/>
    <col min="14" max="16384" width="8.85546875" style="23"/>
  </cols>
  <sheetData>
    <row r="1" spans="1:13" x14ac:dyDescent="0.2">
      <c r="A1" s="21" t="s">
        <v>90</v>
      </c>
      <c r="B1" s="21"/>
      <c r="C1" s="21"/>
      <c r="D1" s="21"/>
      <c r="E1" s="21"/>
      <c r="F1" s="21"/>
      <c r="G1" s="21"/>
      <c r="H1" s="21"/>
      <c r="J1" s="21"/>
      <c r="K1" s="21"/>
    </row>
    <row r="2" spans="1:13" x14ac:dyDescent="0.2">
      <c r="A2" s="271" t="s">
        <v>293</v>
      </c>
      <c r="B2" s="272"/>
      <c r="C2" s="272"/>
      <c r="D2" s="272"/>
      <c r="E2" s="272"/>
      <c r="F2" s="272"/>
      <c r="G2" s="272"/>
      <c r="H2" s="224"/>
      <c r="J2" s="23"/>
      <c r="K2" s="157"/>
    </row>
    <row r="3" spans="1:13" ht="13.15" customHeight="1" x14ac:dyDescent="0.2">
      <c r="A3" s="273" t="s">
        <v>290</v>
      </c>
      <c r="B3" s="273"/>
      <c r="C3" s="273"/>
      <c r="D3" s="273"/>
      <c r="E3" s="273"/>
      <c r="F3" s="23"/>
      <c r="G3" s="23"/>
      <c r="H3" s="224"/>
      <c r="J3" s="23"/>
      <c r="K3" s="157"/>
    </row>
    <row r="4" spans="1:13" x14ac:dyDescent="0.2">
      <c r="A4" s="271" t="s">
        <v>291</v>
      </c>
      <c r="B4" s="272"/>
      <c r="C4" s="272"/>
      <c r="D4" s="272"/>
      <c r="E4" s="272"/>
      <c r="F4" s="272"/>
      <c r="G4" s="272"/>
      <c r="H4" s="224"/>
      <c r="J4" s="23"/>
      <c r="K4" s="157"/>
    </row>
    <row r="6" spans="1:13" s="22" customFormat="1" ht="21.6" customHeight="1" x14ac:dyDescent="0.2">
      <c r="A6" s="278" t="s">
        <v>97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</row>
    <row r="7" spans="1:13" s="22" customFormat="1" ht="21.6" customHeight="1" x14ac:dyDescent="0.2">
      <c r="A7" s="278" t="s">
        <v>286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</row>
    <row r="8" spans="1:13" s="22" customFormat="1" ht="21.6" customHeight="1" x14ac:dyDescent="0.2">
      <c r="A8" s="278" t="s">
        <v>91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</row>
    <row r="9" spans="1:13" s="22" customFormat="1" ht="23.25" customHeight="1" x14ac:dyDescent="0.2">
      <c r="A9" s="278" t="s">
        <v>232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3" s="247" customFormat="1" ht="9" customHeight="1" x14ac:dyDescent="0.2">
      <c r="A10" s="24"/>
      <c r="B10" s="25"/>
      <c r="C10" s="25"/>
      <c r="D10" s="25"/>
      <c r="E10" s="25"/>
    </row>
    <row r="11" spans="1:13" s="22" customFormat="1" ht="27.75" customHeight="1" x14ac:dyDescent="0.2">
      <c r="A11" s="290" t="s">
        <v>179</v>
      </c>
      <c r="B11" s="291"/>
      <c r="C11" s="291"/>
      <c r="D11" s="291"/>
      <c r="E11" s="292"/>
      <c r="F11" s="188" t="s">
        <v>288</v>
      </c>
      <c r="G11" s="188" t="s">
        <v>272</v>
      </c>
      <c r="H11" s="188" t="s">
        <v>278</v>
      </c>
      <c r="I11" s="188" t="s">
        <v>287</v>
      </c>
      <c r="J11" s="188" t="s">
        <v>242</v>
      </c>
      <c r="K11" s="188" t="s">
        <v>243</v>
      </c>
    </row>
    <row r="12" spans="1:13" s="180" customFormat="1" ht="19.899999999999999" customHeight="1" x14ac:dyDescent="0.2">
      <c r="A12" s="286" t="s">
        <v>180</v>
      </c>
      <c r="B12" s="287"/>
      <c r="C12" s="287"/>
      <c r="D12" s="287"/>
      <c r="E12" s="288"/>
      <c r="F12" s="183">
        <v>1</v>
      </c>
      <c r="G12" s="184">
        <v>2</v>
      </c>
      <c r="H12" s="184">
        <v>3</v>
      </c>
      <c r="I12" s="184">
        <v>4</v>
      </c>
      <c r="J12" s="183">
        <v>5</v>
      </c>
      <c r="K12" s="183">
        <v>6</v>
      </c>
    </row>
    <row r="13" spans="1:13" s="178" customFormat="1" ht="17.25" customHeight="1" x14ac:dyDescent="0.2">
      <c r="A13" s="283" t="s">
        <v>92</v>
      </c>
      <c r="B13" s="282"/>
      <c r="C13" s="282"/>
      <c r="D13" s="282"/>
      <c r="E13" s="284"/>
      <c r="F13" s="26">
        <f>F14+F15</f>
        <v>501952.93</v>
      </c>
      <c r="G13" s="26">
        <f>G14+G15</f>
        <v>1169807.56</v>
      </c>
      <c r="H13" s="26">
        <v>0</v>
      </c>
      <c r="I13" s="26">
        <f>I14+I15</f>
        <v>547536.69999999995</v>
      </c>
      <c r="J13" s="26">
        <f>ROUND(I13/F13*100,2)</f>
        <v>109.08</v>
      </c>
      <c r="K13" s="26">
        <f>ROUND(I13/G13*100,2)</f>
        <v>46.81</v>
      </c>
      <c r="M13" s="259"/>
    </row>
    <row r="14" spans="1:13" s="178" customFormat="1" ht="19.899999999999999" customHeight="1" x14ac:dyDescent="0.2">
      <c r="A14" s="281" t="s">
        <v>233</v>
      </c>
      <c r="B14" s="282"/>
      <c r="C14" s="282"/>
      <c r="D14" s="282"/>
      <c r="E14" s="284"/>
      <c r="F14" s="185">
        <f>'opći po ekonomskoj'!C13</f>
        <v>501952.93</v>
      </c>
      <c r="G14" s="185">
        <f>'opći po ekonomskoj'!D13</f>
        <v>1169807.56</v>
      </c>
      <c r="H14" s="186">
        <v>0</v>
      </c>
      <c r="I14" s="185">
        <f>'opći po ekonomskoj'!F13</f>
        <v>547536.69999999995</v>
      </c>
      <c r="J14" s="185">
        <f t="shared" ref="J14:J27" si="0">ROUND(I14/F14*100,2)</f>
        <v>109.08</v>
      </c>
      <c r="K14" s="185">
        <f t="shared" ref="K14:K19" si="1">ROUND(I14/G14*100,2)</f>
        <v>46.81</v>
      </c>
    </row>
    <row r="15" spans="1:13" s="178" customFormat="1" ht="19.899999999999999" customHeight="1" x14ac:dyDescent="0.2">
      <c r="A15" s="285" t="s">
        <v>234</v>
      </c>
      <c r="B15" s="284"/>
      <c r="C15" s="284"/>
      <c r="D15" s="284"/>
      <c r="E15" s="284"/>
      <c r="F15" s="185">
        <f>'opći po ekonomskoj'!C26</f>
        <v>0</v>
      </c>
      <c r="G15" s="185">
        <f>'opći po ekonomskoj'!D26</f>
        <v>0</v>
      </c>
      <c r="H15" s="186">
        <f t="shared" ref="H15:H19" si="2">SUM(G15)</f>
        <v>0</v>
      </c>
      <c r="I15" s="185">
        <f>'opći po ekonomskoj'!F26</f>
        <v>0</v>
      </c>
      <c r="J15" s="185" t="e">
        <f t="shared" si="0"/>
        <v>#DIV/0!</v>
      </c>
      <c r="K15" s="185" t="e">
        <f t="shared" si="1"/>
        <v>#DIV/0!</v>
      </c>
    </row>
    <row r="16" spans="1:13" s="178" customFormat="1" ht="19.899999999999999" customHeight="1" x14ac:dyDescent="0.2">
      <c r="A16" s="182" t="s">
        <v>94</v>
      </c>
      <c r="B16" s="179"/>
      <c r="C16" s="179"/>
      <c r="D16" s="179"/>
      <c r="E16" s="179"/>
      <c r="F16" s="181">
        <f>F17+F18</f>
        <v>502893.21</v>
      </c>
      <c r="G16" s="181">
        <f>G17+G18</f>
        <v>1171489</v>
      </c>
      <c r="H16" s="26">
        <v>0</v>
      </c>
      <c r="I16" s="181">
        <f>I17+I18</f>
        <v>623903.29</v>
      </c>
      <c r="J16" s="181">
        <f t="shared" si="0"/>
        <v>124.06</v>
      </c>
      <c r="K16" s="181">
        <f t="shared" si="1"/>
        <v>53.26</v>
      </c>
    </row>
    <row r="17" spans="1:13" s="178" customFormat="1" ht="19.899999999999999" customHeight="1" x14ac:dyDescent="0.2">
      <c r="A17" s="281" t="s">
        <v>235</v>
      </c>
      <c r="B17" s="282"/>
      <c r="C17" s="282"/>
      <c r="D17" s="282"/>
      <c r="E17" s="282"/>
      <c r="F17" s="186">
        <f>'opći po ekonomskoj'!C33</f>
        <v>502873.31</v>
      </c>
      <c r="G17" s="186">
        <f>'opći po ekonomskoj'!D33</f>
        <v>1165889</v>
      </c>
      <c r="H17" s="186">
        <v>0</v>
      </c>
      <c r="I17" s="186">
        <f>'opći po ekonomskoj'!F33</f>
        <v>622040.75</v>
      </c>
      <c r="J17" s="186">
        <f t="shared" si="0"/>
        <v>123.7</v>
      </c>
      <c r="K17" s="186">
        <f t="shared" si="1"/>
        <v>53.35</v>
      </c>
    </row>
    <row r="18" spans="1:13" s="178" customFormat="1" ht="19.899999999999999" customHeight="1" x14ac:dyDescent="0.2">
      <c r="A18" s="285" t="s">
        <v>236</v>
      </c>
      <c r="B18" s="284"/>
      <c r="C18" s="284"/>
      <c r="D18" s="284"/>
      <c r="E18" s="284"/>
      <c r="F18" s="186">
        <f>'opći po ekonomskoj'!C50</f>
        <v>19.899999999999999</v>
      </c>
      <c r="G18" s="186">
        <f>'opći po ekonomskoj'!D50</f>
        <v>5600</v>
      </c>
      <c r="H18" s="186">
        <v>0</v>
      </c>
      <c r="I18" s="186">
        <f>'opći po ekonomskoj'!F50</f>
        <v>1862.54</v>
      </c>
      <c r="J18" s="186">
        <f t="shared" si="0"/>
        <v>9359.5</v>
      </c>
      <c r="K18" s="186">
        <f t="shared" si="1"/>
        <v>33.26</v>
      </c>
    </row>
    <row r="19" spans="1:13" s="178" customFormat="1" ht="19.899999999999999" customHeight="1" x14ac:dyDescent="0.2">
      <c r="A19" s="289" t="s">
        <v>96</v>
      </c>
      <c r="B19" s="282"/>
      <c r="C19" s="282"/>
      <c r="D19" s="282"/>
      <c r="E19" s="282"/>
      <c r="F19" s="26">
        <f>+F13-F16</f>
        <v>-940.28000000002794</v>
      </c>
      <c r="G19" s="26">
        <f>+G13-G16</f>
        <v>-1681.4399999999441</v>
      </c>
      <c r="H19" s="26">
        <f t="shared" si="2"/>
        <v>-1681.4399999999441</v>
      </c>
      <c r="I19" s="26">
        <f>+I13-I16</f>
        <v>-76366.590000000084</v>
      </c>
      <c r="J19" s="26">
        <f t="shared" si="0"/>
        <v>8121.69</v>
      </c>
      <c r="K19" s="26">
        <f t="shared" si="1"/>
        <v>4541.74</v>
      </c>
    </row>
    <row r="20" spans="1:13" s="178" customFormat="1" ht="19.899999999999999" customHeight="1" x14ac:dyDescent="0.2">
      <c r="A20" s="278"/>
      <c r="B20" s="279"/>
      <c r="C20" s="279"/>
      <c r="D20" s="279"/>
      <c r="E20" s="279"/>
      <c r="F20" s="280"/>
      <c r="G20" s="280"/>
      <c r="H20" s="280"/>
      <c r="I20" s="280"/>
    </row>
    <row r="21" spans="1:13" s="247" customFormat="1" ht="19.899999999999999" customHeight="1" x14ac:dyDescent="0.2">
      <c r="A21" s="278"/>
      <c r="B21" s="279"/>
      <c r="C21" s="279"/>
      <c r="D21" s="279"/>
      <c r="E21" s="279"/>
      <c r="F21" s="280"/>
      <c r="G21" s="280"/>
      <c r="H21" s="280"/>
      <c r="I21" s="280"/>
    </row>
    <row r="22" spans="1:13" s="178" customFormat="1" ht="27.75" customHeight="1" x14ac:dyDescent="0.2">
      <c r="A22" s="286" t="s">
        <v>181</v>
      </c>
      <c r="B22" s="287"/>
      <c r="C22" s="287"/>
      <c r="D22" s="287"/>
      <c r="E22" s="288"/>
      <c r="F22" s="184">
        <v>1</v>
      </c>
      <c r="G22" s="184">
        <v>2</v>
      </c>
      <c r="H22" s="184">
        <v>3</v>
      </c>
      <c r="I22" s="184">
        <v>4</v>
      </c>
      <c r="J22" s="184">
        <v>5</v>
      </c>
      <c r="K22" s="184">
        <v>6</v>
      </c>
    </row>
    <row r="23" spans="1:13" s="178" customFormat="1" ht="19.899999999999999" customHeight="1" x14ac:dyDescent="0.2">
      <c r="A23" s="281" t="s">
        <v>237</v>
      </c>
      <c r="B23" s="282"/>
      <c r="C23" s="282"/>
      <c r="D23" s="282"/>
      <c r="E23" s="282"/>
      <c r="F23" s="187">
        <v>0</v>
      </c>
      <c r="G23" s="187">
        <v>0</v>
      </c>
      <c r="H23" s="187">
        <f>SUM(G23)</f>
        <v>0</v>
      </c>
      <c r="I23" s="187">
        <v>0</v>
      </c>
      <c r="J23" s="185" t="e">
        <f t="shared" si="0"/>
        <v>#DIV/0!</v>
      </c>
      <c r="K23" s="254" t="e">
        <f t="shared" ref="K23:K27" si="3">ROUND(I23/G23*100,2)</f>
        <v>#DIV/0!</v>
      </c>
      <c r="L23" s="255">
        <f>M20</f>
        <v>0</v>
      </c>
    </row>
    <row r="24" spans="1:13" s="178" customFormat="1" ht="19.899999999999999" customHeight="1" x14ac:dyDescent="0.2">
      <c r="A24" s="281" t="s">
        <v>238</v>
      </c>
      <c r="B24" s="282"/>
      <c r="C24" s="282"/>
      <c r="D24" s="282"/>
      <c r="E24" s="282"/>
      <c r="F24" s="187">
        <v>0</v>
      </c>
      <c r="G24" s="187">
        <v>0</v>
      </c>
      <c r="H24" s="187">
        <f t="shared" ref="H24:H25" si="4">SUM(G24)</f>
        <v>0</v>
      </c>
      <c r="I24" s="187">
        <v>0</v>
      </c>
      <c r="J24" s="185" t="e">
        <f t="shared" si="0"/>
        <v>#DIV/0!</v>
      </c>
      <c r="K24" s="185" t="e">
        <f t="shared" si="3"/>
        <v>#DIV/0!</v>
      </c>
    </row>
    <row r="25" spans="1:13" s="178" customFormat="1" ht="19.899999999999999" customHeight="1" x14ac:dyDescent="0.2">
      <c r="A25" s="274" t="s">
        <v>239</v>
      </c>
      <c r="B25" s="275"/>
      <c r="C25" s="275"/>
      <c r="D25" s="275"/>
      <c r="E25" s="276"/>
      <c r="F25" s="252">
        <f>F23-F24</f>
        <v>0</v>
      </c>
      <c r="G25" s="252">
        <f>G23-G24</f>
        <v>0</v>
      </c>
      <c r="H25" s="252">
        <f t="shared" si="4"/>
        <v>0</v>
      </c>
      <c r="I25" s="252">
        <f>I23-I24</f>
        <v>0</v>
      </c>
      <c r="J25" s="253" t="e">
        <f t="shared" si="0"/>
        <v>#DIV/0!</v>
      </c>
      <c r="K25" s="253" t="e">
        <f t="shared" si="3"/>
        <v>#DIV/0!</v>
      </c>
    </row>
    <row r="26" spans="1:13" s="178" customFormat="1" ht="19.899999999999999" customHeight="1" x14ac:dyDescent="0.2">
      <c r="A26" s="274" t="s">
        <v>240</v>
      </c>
      <c r="B26" s="277"/>
      <c r="C26" s="277"/>
      <c r="D26" s="277"/>
      <c r="E26" s="277"/>
      <c r="F26" s="252">
        <v>0</v>
      </c>
      <c r="G26" s="252">
        <v>0</v>
      </c>
      <c r="H26" s="252">
        <v>0</v>
      </c>
      <c r="I26" s="252">
        <v>0</v>
      </c>
      <c r="J26" s="253" t="e">
        <f t="shared" si="0"/>
        <v>#DIV/0!</v>
      </c>
      <c r="K26" s="253" t="e">
        <f t="shared" si="3"/>
        <v>#DIV/0!</v>
      </c>
    </row>
    <row r="27" spans="1:13" s="178" customFormat="1" ht="19.899999999999999" customHeight="1" x14ac:dyDescent="0.2">
      <c r="A27" s="274" t="s">
        <v>241</v>
      </c>
      <c r="B27" s="277"/>
      <c r="C27" s="277"/>
      <c r="D27" s="277"/>
      <c r="E27" s="277"/>
      <c r="F27" s="252">
        <v>0</v>
      </c>
      <c r="G27" s="252">
        <v>0</v>
      </c>
      <c r="H27" s="252">
        <v>0</v>
      </c>
      <c r="I27" s="252">
        <v>0</v>
      </c>
      <c r="J27" s="253" t="e">
        <f t="shared" si="0"/>
        <v>#DIV/0!</v>
      </c>
      <c r="K27" s="253" t="e">
        <f t="shared" si="3"/>
        <v>#DIV/0!</v>
      </c>
      <c r="M27" s="259"/>
    </row>
    <row r="28" spans="1:13" x14ac:dyDescent="0.2">
      <c r="A28" s="27"/>
      <c r="B28" s="25"/>
      <c r="C28" s="25"/>
      <c r="D28" s="25"/>
      <c r="E28" s="25"/>
    </row>
    <row r="29" spans="1:13" x14ac:dyDescent="0.2">
      <c r="A29" s="28"/>
      <c r="B29" s="28"/>
      <c r="C29" s="28"/>
      <c r="D29" s="29"/>
      <c r="E29" s="28"/>
      <c r="F29" s="28"/>
      <c r="G29" s="28"/>
      <c r="H29" s="28"/>
      <c r="I29" s="28"/>
      <c r="J29" s="28"/>
      <c r="K29" s="28"/>
      <c r="L29" s="21"/>
    </row>
    <row r="30" spans="1:13" x14ac:dyDescent="0.2">
      <c r="A30" s="28"/>
      <c r="B30" s="28"/>
      <c r="C30" s="28"/>
      <c r="D30" s="29"/>
      <c r="E30" s="28"/>
      <c r="F30" s="28"/>
      <c r="G30" s="28"/>
      <c r="H30" s="28"/>
      <c r="I30" s="28"/>
      <c r="J30" s="28"/>
      <c r="K30" s="28"/>
      <c r="L30" s="21"/>
    </row>
    <row r="31" spans="1:13" x14ac:dyDescent="0.2">
      <c r="A31" s="28"/>
      <c r="B31" s="28"/>
      <c r="C31" s="28"/>
      <c r="D31" s="29"/>
      <c r="E31" s="28"/>
      <c r="F31" s="28"/>
      <c r="G31" s="28"/>
      <c r="H31" s="28"/>
      <c r="I31" s="28"/>
      <c r="J31" s="28"/>
      <c r="K31" s="28"/>
      <c r="L31" s="21"/>
    </row>
  </sheetData>
  <mergeCells count="23">
    <mergeCell ref="A21:I21"/>
    <mergeCell ref="A9:K9"/>
    <mergeCell ref="A6:K6"/>
    <mergeCell ref="A7:K7"/>
    <mergeCell ref="A8:K8"/>
    <mergeCell ref="A19:E19"/>
    <mergeCell ref="A11:E11"/>
    <mergeCell ref="A2:G2"/>
    <mergeCell ref="A3:E3"/>
    <mergeCell ref="A4:G4"/>
    <mergeCell ref="A25:E25"/>
    <mergeCell ref="A27:E27"/>
    <mergeCell ref="A20:I20"/>
    <mergeCell ref="A23:E23"/>
    <mergeCell ref="A24:E24"/>
    <mergeCell ref="A13:E13"/>
    <mergeCell ref="A14:E14"/>
    <mergeCell ref="A15:E15"/>
    <mergeCell ref="A17:E17"/>
    <mergeCell ref="A18:E18"/>
    <mergeCell ref="A26:E26"/>
    <mergeCell ref="A22:E22"/>
    <mergeCell ref="A12:E12"/>
  </mergeCells>
  <pageMargins left="0.39370078740157483" right="0" top="0.39370078740157483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3"/>
  <sheetViews>
    <sheetView topLeftCell="A7" zoomScale="110" zoomScaleNormal="110" workbookViewId="0">
      <selection activeCell="G33" sqref="G33"/>
    </sheetView>
  </sheetViews>
  <sheetFormatPr defaultColWidth="11.42578125" defaultRowHeight="11.25" x14ac:dyDescent="0.2"/>
  <cols>
    <col min="1" max="1" width="7" style="28" customWidth="1"/>
    <col min="2" max="2" width="44.7109375" style="28" customWidth="1"/>
    <col min="3" max="6" width="15" style="126" customWidth="1"/>
    <col min="7" max="7" width="15" style="206" customWidth="1"/>
    <col min="8" max="8" width="15" style="190" customWidth="1"/>
    <col min="9" max="223" width="11.42578125" style="28"/>
    <col min="224" max="224" width="16" style="28" customWidth="1"/>
    <col min="225" max="231" width="17.5703125" style="28" customWidth="1"/>
    <col min="232" max="232" width="7.85546875" style="28" customWidth="1"/>
    <col min="233" max="233" width="14.28515625" style="28" customWidth="1"/>
    <col min="234" max="234" width="7.85546875" style="28" customWidth="1"/>
    <col min="235" max="479" width="11.42578125" style="28"/>
    <col min="480" max="480" width="16" style="28" customWidth="1"/>
    <col min="481" max="487" width="17.5703125" style="28" customWidth="1"/>
    <col min="488" max="488" width="7.85546875" style="28" customWidth="1"/>
    <col min="489" max="489" width="14.28515625" style="28" customWidth="1"/>
    <col min="490" max="490" width="7.85546875" style="28" customWidth="1"/>
    <col min="491" max="735" width="11.42578125" style="28"/>
    <col min="736" max="736" width="16" style="28" customWidth="1"/>
    <col min="737" max="743" width="17.5703125" style="28" customWidth="1"/>
    <col min="744" max="744" width="7.85546875" style="28" customWidth="1"/>
    <col min="745" max="745" width="14.28515625" style="28" customWidth="1"/>
    <col min="746" max="746" width="7.85546875" style="28" customWidth="1"/>
    <col min="747" max="991" width="11.42578125" style="28"/>
    <col min="992" max="992" width="16" style="28" customWidth="1"/>
    <col min="993" max="999" width="17.5703125" style="28" customWidth="1"/>
    <col min="1000" max="1000" width="7.85546875" style="28" customWidth="1"/>
    <col min="1001" max="1001" width="14.28515625" style="28" customWidth="1"/>
    <col min="1002" max="1002" width="7.85546875" style="28" customWidth="1"/>
    <col min="1003" max="1247" width="11.42578125" style="28"/>
    <col min="1248" max="1248" width="16" style="28" customWidth="1"/>
    <col min="1249" max="1255" width="17.5703125" style="28" customWidth="1"/>
    <col min="1256" max="1256" width="7.85546875" style="28" customWidth="1"/>
    <col min="1257" max="1257" width="14.28515625" style="28" customWidth="1"/>
    <col min="1258" max="1258" width="7.85546875" style="28" customWidth="1"/>
    <col min="1259" max="1503" width="11.42578125" style="28"/>
    <col min="1504" max="1504" width="16" style="28" customWidth="1"/>
    <col min="1505" max="1511" width="17.5703125" style="28" customWidth="1"/>
    <col min="1512" max="1512" width="7.85546875" style="28" customWidth="1"/>
    <col min="1513" max="1513" width="14.28515625" style="28" customWidth="1"/>
    <col min="1514" max="1514" width="7.85546875" style="28" customWidth="1"/>
    <col min="1515" max="1759" width="11.42578125" style="28"/>
    <col min="1760" max="1760" width="16" style="28" customWidth="1"/>
    <col min="1761" max="1767" width="17.5703125" style="28" customWidth="1"/>
    <col min="1768" max="1768" width="7.85546875" style="28" customWidth="1"/>
    <col min="1769" max="1769" width="14.28515625" style="28" customWidth="1"/>
    <col min="1770" max="1770" width="7.85546875" style="28" customWidth="1"/>
    <col min="1771" max="2015" width="11.42578125" style="28"/>
    <col min="2016" max="2016" width="16" style="28" customWidth="1"/>
    <col min="2017" max="2023" width="17.5703125" style="28" customWidth="1"/>
    <col min="2024" max="2024" width="7.85546875" style="28" customWidth="1"/>
    <col min="2025" max="2025" width="14.28515625" style="28" customWidth="1"/>
    <col min="2026" max="2026" width="7.85546875" style="28" customWidth="1"/>
    <col min="2027" max="2271" width="11.42578125" style="28"/>
    <col min="2272" max="2272" width="16" style="28" customWidth="1"/>
    <col min="2273" max="2279" width="17.5703125" style="28" customWidth="1"/>
    <col min="2280" max="2280" width="7.85546875" style="28" customWidth="1"/>
    <col min="2281" max="2281" width="14.28515625" style="28" customWidth="1"/>
    <col min="2282" max="2282" width="7.85546875" style="28" customWidth="1"/>
    <col min="2283" max="2527" width="11.42578125" style="28"/>
    <col min="2528" max="2528" width="16" style="28" customWidth="1"/>
    <col min="2529" max="2535" width="17.5703125" style="28" customWidth="1"/>
    <col min="2536" max="2536" width="7.85546875" style="28" customWidth="1"/>
    <col min="2537" max="2537" width="14.28515625" style="28" customWidth="1"/>
    <col min="2538" max="2538" width="7.85546875" style="28" customWidth="1"/>
    <col min="2539" max="2783" width="11.42578125" style="28"/>
    <col min="2784" max="2784" width="16" style="28" customWidth="1"/>
    <col min="2785" max="2791" width="17.5703125" style="28" customWidth="1"/>
    <col min="2792" max="2792" width="7.85546875" style="28" customWidth="1"/>
    <col min="2793" max="2793" width="14.28515625" style="28" customWidth="1"/>
    <col min="2794" max="2794" width="7.85546875" style="28" customWidth="1"/>
    <col min="2795" max="3039" width="11.42578125" style="28"/>
    <col min="3040" max="3040" width="16" style="28" customWidth="1"/>
    <col min="3041" max="3047" width="17.5703125" style="28" customWidth="1"/>
    <col min="3048" max="3048" width="7.85546875" style="28" customWidth="1"/>
    <col min="3049" max="3049" width="14.28515625" style="28" customWidth="1"/>
    <col min="3050" max="3050" width="7.85546875" style="28" customWidth="1"/>
    <col min="3051" max="3295" width="11.42578125" style="28"/>
    <col min="3296" max="3296" width="16" style="28" customWidth="1"/>
    <col min="3297" max="3303" width="17.5703125" style="28" customWidth="1"/>
    <col min="3304" max="3304" width="7.85546875" style="28" customWidth="1"/>
    <col min="3305" max="3305" width="14.28515625" style="28" customWidth="1"/>
    <col min="3306" max="3306" width="7.85546875" style="28" customWidth="1"/>
    <col min="3307" max="3551" width="11.42578125" style="28"/>
    <col min="3552" max="3552" width="16" style="28" customWidth="1"/>
    <col min="3553" max="3559" width="17.5703125" style="28" customWidth="1"/>
    <col min="3560" max="3560" width="7.85546875" style="28" customWidth="1"/>
    <col min="3561" max="3561" width="14.28515625" style="28" customWidth="1"/>
    <col min="3562" max="3562" width="7.85546875" style="28" customWidth="1"/>
    <col min="3563" max="3807" width="11.42578125" style="28"/>
    <col min="3808" max="3808" width="16" style="28" customWidth="1"/>
    <col min="3809" max="3815" width="17.5703125" style="28" customWidth="1"/>
    <col min="3816" max="3816" width="7.85546875" style="28" customWidth="1"/>
    <col min="3817" max="3817" width="14.28515625" style="28" customWidth="1"/>
    <col min="3818" max="3818" width="7.85546875" style="28" customWidth="1"/>
    <col min="3819" max="4063" width="11.42578125" style="28"/>
    <col min="4064" max="4064" width="16" style="28" customWidth="1"/>
    <col min="4065" max="4071" width="17.5703125" style="28" customWidth="1"/>
    <col min="4072" max="4072" width="7.85546875" style="28" customWidth="1"/>
    <col min="4073" max="4073" width="14.28515625" style="28" customWidth="1"/>
    <col min="4074" max="4074" width="7.85546875" style="28" customWidth="1"/>
    <col min="4075" max="4319" width="11.42578125" style="28"/>
    <col min="4320" max="4320" width="16" style="28" customWidth="1"/>
    <col min="4321" max="4327" width="17.5703125" style="28" customWidth="1"/>
    <col min="4328" max="4328" width="7.85546875" style="28" customWidth="1"/>
    <col min="4329" max="4329" width="14.28515625" style="28" customWidth="1"/>
    <col min="4330" max="4330" width="7.85546875" style="28" customWidth="1"/>
    <col min="4331" max="4575" width="11.42578125" style="28"/>
    <col min="4576" max="4576" width="16" style="28" customWidth="1"/>
    <col min="4577" max="4583" width="17.5703125" style="28" customWidth="1"/>
    <col min="4584" max="4584" width="7.85546875" style="28" customWidth="1"/>
    <col min="4585" max="4585" width="14.28515625" style="28" customWidth="1"/>
    <col min="4586" max="4586" width="7.85546875" style="28" customWidth="1"/>
    <col min="4587" max="4831" width="11.42578125" style="28"/>
    <col min="4832" max="4832" width="16" style="28" customWidth="1"/>
    <col min="4833" max="4839" width="17.5703125" style="28" customWidth="1"/>
    <col min="4840" max="4840" width="7.85546875" style="28" customWidth="1"/>
    <col min="4841" max="4841" width="14.28515625" style="28" customWidth="1"/>
    <col min="4842" max="4842" width="7.85546875" style="28" customWidth="1"/>
    <col min="4843" max="5087" width="11.42578125" style="28"/>
    <col min="5088" max="5088" width="16" style="28" customWidth="1"/>
    <col min="5089" max="5095" width="17.5703125" style="28" customWidth="1"/>
    <col min="5096" max="5096" width="7.85546875" style="28" customWidth="1"/>
    <col min="5097" max="5097" width="14.28515625" style="28" customWidth="1"/>
    <col min="5098" max="5098" width="7.85546875" style="28" customWidth="1"/>
    <col min="5099" max="5343" width="11.42578125" style="28"/>
    <col min="5344" max="5344" width="16" style="28" customWidth="1"/>
    <col min="5345" max="5351" width="17.5703125" style="28" customWidth="1"/>
    <col min="5352" max="5352" width="7.85546875" style="28" customWidth="1"/>
    <col min="5353" max="5353" width="14.28515625" style="28" customWidth="1"/>
    <col min="5354" max="5354" width="7.85546875" style="28" customWidth="1"/>
    <col min="5355" max="5599" width="11.42578125" style="28"/>
    <col min="5600" max="5600" width="16" style="28" customWidth="1"/>
    <col min="5601" max="5607" width="17.5703125" style="28" customWidth="1"/>
    <col min="5608" max="5608" width="7.85546875" style="28" customWidth="1"/>
    <col min="5609" max="5609" width="14.28515625" style="28" customWidth="1"/>
    <col min="5610" max="5610" width="7.85546875" style="28" customWidth="1"/>
    <col min="5611" max="5855" width="11.42578125" style="28"/>
    <col min="5856" max="5856" width="16" style="28" customWidth="1"/>
    <col min="5857" max="5863" width="17.5703125" style="28" customWidth="1"/>
    <col min="5864" max="5864" width="7.85546875" style="28" customWidth="1"/>
    <col min="5865" max="5865" width="14.28515625" style="28" customWidth="1"/>
    <col min="5866" max="5866" width="7.85546875" style="28" customWidth="1"/>
    <col min="5867" max="6111" width="11.42578125" style="28"/>
    <col min="6112" max="6112" width="16" style="28" customWidth="1"/>
    <col min="6113" max="6119" width="17.5703125" style="28" customWidth="1"/>
    <col min="6120" max="6120" width="7.85546875" style="28" customWidth="1"/>
    <col min="6121" max="6121" width="14.28515625" style="28" customWidth="1"/>
    <col min="6122" max="6122" width="7.85546875" style="28" customWidth="1"/>
    <col min="6123" max="6367" width="11.42578125" style="28"/>
    <col min="6368" max="6368" width="16" style="28" customWidth="1"/>
    <col min="6369" max="6375" width="17.5703125" style="28" customWidth="1"/>
    <col min="6376" max="6376" width="7.85546875" style="28" customWidth="1"/>
    <col min="6377" max="6377" width="14.28515625" style="28" customWidth="1"/>
    <col min="6378" max="6378" width="7.85546875" style="28" customWidth="1"/>
    <col min="6379" max="6623" width="11.42578125" style="28"/>
    <col min="6624" max="6624" width="16" style="28" customWidth="1"/>
    <col min="6625" max="6631" width="17.5703125" style="28" customWidth="1"/>
    <col min="6632" max="6632" width="7.85546875" style="28" customWidth="1"/>
    <col min="6633" max="6633" width="14.28515625" style="28" customWidth="1"/>
    <col min="6634" max="6634" width="7.85546875" style="28" customWidth="1"/>
    <col min="6635" max="6879" width="11.42578125" style="28"/>
    <col min="6880" max="6880" width="16" style="28" customWidth="1"/>
    <col min="6881" max="6887" width="17.5703125" style="28" customWidth="1"/>
    <col min="6888" max="6888" width="7.85546875" style="28" customWidth="1"/>
    <col min="6889" max="6889" width="14.28515625" style="28" customWidth="1"/>
    <col min="6890" max="6890" width="7.85546875" style="28" customWidth="1"/>
    <col min="6891" max="7135" width="11.42578125" style="28"/>
    <col min="7136" max="7136" width="16" style="28" customWidth="1"/>
    <col min="7137" max="7143" width="17.5703125" style="28" customWidth="1"/>
    <col min="7144" max="7144" width="7.85546875" style="28" customWidth="1"/>
    <col min="7145" max="7145" width="14.28515625" style="28" customWidth="1"/>
    <col min="7146" max="7146" width="7.85546875" style="28" customWidth="1"/>
    <col min="7147" max="7391" width="11.42578125" style="28"/>
    <col min="7392" max="7392" width="16" style="28" customWidth="1"/>
    <col min="7393" max="7399" width="17.5703125" style="28" customWidth="1"/>
    <col min="7400" max="7400" width="7.85546875" style="28" customWidth="1"/>
    <col min="7401" max="7401" width="14.28515625" style="28" customWidth="1"/>
    <col min="7402" max="7402" width="7.85546875" style="28" customWidth="1"/>
    <col min="7403" max="7647" width="11.42578125" style="28"/>
    <col min="7648" max="7648" width="16" style="28" customWidth="1"/>
    <col min="7649" max="7655" width="17.5703125" style="28" customWidth="1"/>
    <col min="7656" max="7656" width="7.85546875" style="28" customWidth="1"/>
    <col min="7657" max="7657" width="14.28515625" style="28" customWidth="1"/>
    <col min="7658" max="7658" width="7.85546875" style="28" customWidth="1"/>
    <col min="7659" max="7903" width="11.42578125" style="28"/>
    <col min="7904" max="7904" width="16" style="28" customWidth="1"/>
    <col min="7905" max="7911" width="17.5703125" style="28" customWidth="1"/>
    <col min="7912" max="7912" width="7.85546875" style="28" customWidth="1"/>
    <col min="7913" max="7913" width="14.28515625" style="28" customWidth="1"/>
    <col min="7914" max="7914" width="7.85546875" style="28" customWidth="1"/>
    <col min="7915" max="8159" width="11.42578125" style="28"/>
    <col min="8160" max="8160" width="16" style="28" customWidth="1"/>
    <col min="8161" max="8167" width="17.5703125" style="28" customWidth="1"/>
    <col min="8168" max="8168" width="7.85546875" style="28" customWidth="1"/>
    <col min="8169" max="8169" width="14.28515625" style="28" customWidth="1"/>
    <col min="8170" max="8170" width="7.85546875" style="28" customWidth="1"/>
    <col min="8171" max="8415" width="11.42578125" style="28"/>
    <col min="8416" max="8416" width="16" style="28" customWidth="1"/>
    <col min="8417" max="8423" width="17.5703125" style="28" customWidth="1"/>
    <col min="8424" max="8424" width="7.85546875" style="28" customWidth="1"/>
    <col min="8425" max="8425" width="14.28515625" style="28" customWidth="1"/>
    <col min="8426" max="8426" width="7.85546875" style="28" customWidth="1"/>
    <col min="8427" max="8671" width="11.42578125" style="28"/>
    <col min="8672" max="8672" width="16" style="28" customWidth="1"/>
    <col min="8673" max="8679" width="17.5703125" style="28" customWidth="1"/>
    <col min="8680" max="8680" width="7.85546875" style="28" customWidth="1"/>
    <col min="8681" max="8681" width="14.28515625" style="28" customWidth="1"/>
    <col min="8682" max="8682" width="7.85546875" style="28" customWidth="1"/>
    <col min="8683" max="8927" width="11.42578125" style="28"/>
    <col min="8928" max="8928" width="16" style="28" customWidth="1"/>
    <col min="8929" max="8935" width="17.5703125" style="28" customWidth="1"/>
    <col min="8936" max="8936" width="7.85546875" style="28" customWidth="1"/>
    <col min="8937" max="8937" width="14.28515625" style="28" customWidth="1"/>
    <col min="8938" max="8938" width="7.85546875" style="28" customWidth="1"/>
    <col min="8939" max="9183" width="11.42578125" style="28"/>
    <col min="9184" max="9184" width="16" style="28" customWidth="1"/>
    <col min="9185" max="9191" width="17.5703125" style="28" customWidth="1"/>
    <col min="9192" max="9192" width="7.85546875" style="28" customWidth="1"/>
    <col min="9193" max="9193" width="14.28515625" style="28" customWidth="1"/>
    <col min="9194" max="9194" width="7.85546875" style="28" customWidth="1"/>
    <col min="9195" max="9439" width="11.42578125" style="28"/>
    <col min="9440" max="9440" width="16" style="28" customWidth="1"/>
    <col min="9441" max="9447" width="17.5703125" style="28" customWidth="1"/>
    <col min="9448" max="9448" width="7.85546875" style="28" customWidth="1"/>
    <col min="9449" max="9449" width="14.28515625" style="28" customWidth="1"/>
    <col min="9450" max="9450" width="7.85546875" style="28" customWidth="1"/>
    <col min="9451" max="9695" width="11.42578125" style="28"/>
    <col min="9696" max="9696" width="16" style="28" customWidth="1"/>
    <col min="9697" max="9703" width="17.5703125" style="28" customWidth="1"/>
    <col min="9704" max="9704" width="7.85546875" style="28" customWidth="1"/>
    <col min="9705" max="9705" width="14.28515625" style="28" customWidth="1"/>
    <col min="9706" max="9706" width="7.85546875" style="28" customWidth="1"/>
    <col min="9707" max="9951" width="11.42578125" style="28"/>
    <col min="9952" max="9952" width="16" style="28" customWidth="1"/>
    <col min="9953" max="9959" width="17.5703125" style="28" customWidth="1"/>
    <col min="9960" max="9960" width="7.85546875" style="28" customWidth="1"/>
    <col min="9961" max="9961" width="14.28515625" style="28" customWidth="1"/>
    <col min="9962" max="9962" width="7.85546875" style="28" customWidth="1"/>
    <col min="9963" max="10207" width="11.42578125" style="28"/>
    <col min="10208" max="10208" width="16" style="28" customWidth="1"/>
    <col min="10209" max="10215" width="17.5703125" style="28" customWidth="1"/>
    <col min="10216" max="10216" width="7.85546875" style="28" customWidth="1"/>
    <col min="10217" max="10217" width="14.28515625" style="28" customWidth="1"/>
    <col min="10218" max="10218" width="7.85546875" style="28" customWidth="1"/>
    <col min="10219" max="10463" width="11.42578125" style="28"/>
    <col min="10464" max="10464" width="16" style="28" customWidth="1"/>
    <col min="10465" max="10471" width="17.5703125" style="28" customWidth="1"/>
    <col min="10472" max="10472" width="7.85546875" style="28" customWidth="1"/>
    <col min="10473" max="10473" width="14.28515625" style="28" customWidth="1"/>
    <col min="10474" max="10474" width="7.85546875" style="28" customWidth="1"/>
    <col min="10475" max="10719" width="11.42578125" style="28"/>
    <col min="10720" max="10720" width="16" style="28" customWidth="1"/>
    <col min="10721" max="10727" width="17.5703125" style="28" customWidth="1"/>
    <col min="10728" max="10728" width="7.85546875" style="28" customWidth="1"/>
    <col min="10729" max="10729" width="14.28515625" style="28" customWidth="1"/>
    <col min="10730" max="10730" width="7.85546875" style="28" customWidth="1"/>
    <col min="10731" max="10975" width="11.42578125" style="28"/>
    <col min="10976" max="10976" width="16" style="28" customWidth="1"/>
    <col min="10977" max="10983" width="17.5703125" style="28" customWidth="1"/>
    <col min="10984" max="10984" width="7.85546875" style="28" customWidth="1"/>
    <col min="10985" max="10985" width="14.28515625" style="28" customWidth="1"/>
    <col min="10986" max="10986" width="7.85546875" style="28" customWidth="1"/>
    <col min="10987" max="11231" width="11.42578125" style="28"/>
    <col min="11232" max="11232" width="16" style="28" customWidth="1"/>
    <col min="11233" max="11239" width="17.5703125" style="28" customWidth="1"/>
    <col min="11240" max="11240" width="7.85546875" style="28" customWidth="1"/>
    <col min="11241" max="11241" width="14.28515625" style="28" customWidth="1"/>
    <col min="11242" max="11242" width="7.85546875" style="28" customWidth="1"/>
    <col min="11243" max="11487" width="11.42578125" style="28"/>
    <col min="11488" max="11488" width="16" style="28" customWidth="1"/>
    <col min="11489" max="11495" width="17.5703125" style="28" customWidth="1"/>
    <col min="11496" max="11496" width="7.85546875" style="28" customWidth="1"/>
    <col min="11497" max="11497" width="14.28515625" style="28" customWidth="1"/>
    <col min="11498" max="11498" width="7.85546875" style="28" customWidth="1"/>
    <col min="11499" max="11743" width="11.42578125" style="28"/>
    <col min="11744" max="11744" width="16" style="28" customWidth="1"/>
    <col min="11745" max="11751" width="17.5703125" style="28" customWidth="1"/>
    <col min="11752" max="11752" width="7.85546875" style="28" customWidth="1"/>
    <col min="11753" max="11753" width="14.28515625" style="28" customWidth="1"/>
    <col min="11754" max="11754" width="7.85546875" style="28" customWidth="1"/>
    <col min="11755" max="11999" width="11.42578125" style="28"/>
    <col min="12000" max="12000" width="16" style="28" customWidth="1"/>
    <col min="12001" max="12007" width="17.5703125" style="28" customWidth="1"/>
    <col min="12008" max="12008" width="7.85546875" style="28" customWidth="1"/>
    <col min="12009" max="12009" width="14.28515625" style="28" customWidth="1"/>
    <col min="12010" max="12010" width="7.85546875" style="28" customWidth="1"/>
    <col min="12011" max="12255" width="11.42578125" style="28"/>
    <col min="12256" max="12256" width="16" style="28" customWidth="1"/>
    <col min="12257" max="12263" width="17.5703125" style="28" customWidth="1"/>
    <col min="12264" max="12264" width="7.85546875" style="28" customWidth="1"/>
    <col min="12265" max="12265" width="14.28515625" style="28" customWidth="1"/>
    <col min="12266" max="12266" width="7.85546875" style="28" customWidth="1"/>
    <col min="12267" max="12511" width="11.42578125" style="28"/>
    <col min="12512" max="12512" width="16" style="28" customWidth="1"/>
    <col min="12513" max="12519" width="17.5703125" style="28" customWidth="1"/>
    <col min="12520" max="12520" width="7.85546875" style="28" customWidth="1"/>
    <col min="12521" max="12521" width="14.28515625" style="28" customWidth="1"/>
    <col min="12522" max="12522" width="7.85546875" style="28" customWidth="1"/>
    <col min="12523" max="12767" width="11.42578125" style="28"/>
    <col min="12768" max="12768" width="16" style="28" customWidth="1"/>
    <col min="12769" max="12775" width="17.5703125" style="28" customWidth="1"/>
    <col min="12776" max="12776" width="7.85546875" style="28" customWidth="1"/>
    <col min="12777" max="12777" width="14.28515625" style="28" customWidth="1"/>
    <col min="12778" max="12778" width="7.85546875" style="28" customWidth="1"/>
    <col min="12779" max="13023" width="11.42578125" style="28"/>
    <col min="13024" max="13024" width="16" style="28" customWidth="1"/>
    <col min="13025" max="13031" width="17.5703125" style="28" customWidth="1"/>
    <col min="13032" max="13032" width="7.85546875" style="28" customWidth="1"/>
    <col min="13033" max="13033" width="14.28515625" style="28" customWidth="1"/>
    <col min="13034" max="13034" width="7.85546875" style="28" customWidth="1"/>
    <col min="13035" max="13279" width="11.42578125" style="28"/>
    <col min="13280" max="13280" width="16" style="28" customWidth="1"/>
    <col min="13281" max="13287" width="17.5703125" style="28" customWidth="1"/>
    <col min="13288" max="13288" width="7.85546875" style="28" customWidth="1"/>
    <col min="13289" max="13289" width="14.28515625" style="28" customWidth="1"/>
    <col min="13290" max="13290" width="7.85546875" style="28" customWidth="1"/>
    <col min="13291" max="13535" width="11.42578125" style="28"/>
    <col min="13536" max="13536" width="16" style="28" customWidth="1"/>
    <col min="13537" max="13543" width="17.5703125" style="28" customWidth="1"/>
    <col min="13544" max="13544" width="7.85546875" style="28" customWidth="1"/>
    <col min="13545" max="13545" width="14.28515625" style="28" customWidth="1"/>
    <col min="13546" max="13546" width="7.85546875" style="28" customWidth="1"/>
    <col min="13547" max="13791" width="11.42578125" style="28"/>
    <col min="13792" max="13792" width="16" style="28" customWidth="1"/>
    <col min="13793" max="13799" width="17.5703125" style="28" customWidth="1"/>
    <col min="13800" max="13800" width="7.85546875" style="28" customWidth="1"/>
    <col min="13801" max="13801" width="14.28515625" style="28" customWidth="1"/>
    <col min="13802" max="13802" width="7.85546875" style="28" customWidth="1"/>
    <col min="13803" max="14047" width="11.42578125" style="28"/>
    <col min="14048" max="14048" width="16" style="28" customWidth="1"/>
    <col min="14049" max="14055" width="17.5703125" style="28" customWidth="1"/>
    <col min="14056" max="14056" width="7.85546875" style="28" customWidth="1"/>
    <col min="14057" max="14057" width="14.28515625" style="28" customWidth="1"/>
    <col min="14058" max="14058" width="7.85546875" style="28" customWidth="1"/>
    <col min="14059" max="14303" width="11.42578125" style="28"/>
    <col min="14304" max="14304" width="16" style="28" customWidth="1"/>
    <col min="14305" max="14311" width="17.5703125" style="28" customWidth="1"/>
    <col min="14312" max="14312" width="7.85546875" style="28" customWidth="1"/>
    <col min="14313" max="14313" width="14.28515625" style="28" customWidth="1"/>
    <col min="14314" max="14314" width="7.85546875" style="28" customWidth="1"/>
    <col min="14315" max="14559" width="11.42578125" style="28"/>
    <col min="14560" max="14560" width="16" style="28" customWidth="1"/>
    <col min="14561" max="14567" width="17.5703125" style="28" customWidth="1"/>
    <col min="14568" max="14568" width="7.85546875" style="28" customWidth="1"/>
    <col min="14569" max="14569" width="14.28515625" style="28" customWidth="1"/>
    <col min="14570" max="14570" width="7.85546875" style="28" customWidth="1"/>
    <col min="14571" max="14815" width="11.42578125" style="28"/>
    <col min="14816" max="14816" width="16" style="28" customWidth="1"/>
    <col min="14817" max="14823" width="17.5703125" style="28" customWidth="1"/>
    <col min="14824" max="14824" width="7.85546875" style="28" customWidth="1"/>
    <col min="14825" max="14825" width="14.28515625" style="28" customWidth="1"/>
    <col min="14826" max="14826" width="7.85546875" style="28" customWidth="1"/>
    <col min="14827" max="15071" width="11.42578125" style="28"/>
    <col min="15072" max="15072" width="16" style="28" customWidth="1"/>
    <col min="15073" max="15079" width="17.5703125" style="28" customWidth="1"/>
    <col min="15080" max="15080" width="7.85546875" style="28" customWidth="1"/>
    <col min="15081" max="15081" width="14.28515625" style="28" customWidth="1"/>
    <col min="15082" max="15082" width="7.85546875" style="28" customWidth="1"/>
    <col min="15083" max="15327" width="11.42578125" style="28"/>
    <col min="15328" max="15328" width="16" style="28" customWidth="1"/>
    <col min="15329" max="15335" width="17.5703125" style="28" customWidth="1"/>
    <col min="15336" max="15336" width="7.85546875" style="28" customWidth="1"/>
    <col min="15337" max="15337" width="14.28515625" style="28" customWidth="1"/>
    <col min="15338" max="15338" width="7.85546875" style="28" customWidth="1"/>
    <col min="15339" max="15583" width="11.42578125" style="28"/>
    <col min="15584" max="15584" width="16" style="28" customWidth="1"/>
    <col min="15585" max="15591" width="17.5703125" style="28" customWidth="1"/>
    <col min="15592" max="15592" width="7.85546875" style="28" customWidth="1"/>
    <col min="15593" max="15593" width="14.28515625" style="28" customWidth="1"/>
    <col min="15594" max="15594" width="7.85546875" style="28" customWidth="1"/>
    <col min="15595" max="15839" width="11.42578125" style="28"/>
    <col min="15840" max="15840" width="16" style="28" customWidth="1"/>
    <col min="15841" max="15847" width="17.5703125" style="28" customWidth="1"/>
    <col min="15848" max="15848" width="7.85546875" style="28" customWidth="1"/>
    <col min="15849" max="15849" width="14.28515625" style="28" customWidth="1"/>
    <col min="15850" max="15850" width="7.85546875" style="28" customWidth="1"/>
    <col min="15851" max="16095" width="11.42578125" style="28"/>
    <col min="16096" max="16096" width="16" style="28" customWidth="1"/>
    <col min="16097" max="16103" width="17.5703125" style="28" customWidth="1"/>
    <col min="16104" max="16104" width="7.85546875" style="28" customWidth="1"/>
    <col min="16105" max="16105" width="14.28515625" style="28" customWidth="1"/>
    <col min="16106" max="16106" width="7.85546875" style="28" customWidth="1"/>
    <col min="16107" max="16384" width="11.42578125" style="28"/>
  </cols>
  <sheetData>
    <row r="1" spans="1:8" x14ac:dyDescent="0.2">
      <c r="A1" s="21" t="s">
        <v>90</v>
      </c>
      <c r="B1" s="21"/>
      <c r="C1" s="21"/>
      <c r="D1" s="21"/>
      <c r="E1" s="21"/>
      <c r="F1" s="21"/>
      <c r="G1" s="189"/>
    </row>
    <row r="2" spans="1:8" ht="12.75" x14ac:dyDescent="0.2">
      <c r="A2" s="271" t="s">
        <v>292</v>
      </c>
      <c r="B2" s="272"/>
      <c r="C2" s="272"/>
      <c r="D2" s="272"/>
      <c r="E2" s="272"/>
      <c r="F2" s="272"/>
      <c r="G2" s="272"/>
      <c r="H2" s="272"/>
    </row>
    <row r="3" spans="1:8" ht="12.75" customHeight="1" x14ac:dyDescent="0.2">
      <c r="A3" s="273" t="s">
        <v>290</v>
      </c>
      <c r="B3" s="273"/>
      <c r="C3" s="273"/>
      <c r="D3" s="273"/>
      <c r="E3" s="273"/>
      <c r="F3" s="273"/>
      <c r="G3" s="221"/>
      <c r="H3" s="221"/>
    </row>
    <row r="4" spans="1:8" ht="12.75" customHeight="1" x14ac:dyDescent="0.2">
      <c r="A4" s="271" t="s">
        <v>291</v>
      </c>
      <c r="B4" s="272"/>
      <c r="C4" s="272"/>
      <c r="D4" s="272"/>
      <c r="E4" s="272"/>
      <c r="F4" s="272"/>
      <c r="G4" s="272"/>
      <c r="H4" s="272"/>
    </row>
    <row r="5" spans="1:8" ht="12.75" x14ac:dyDescent="0.2">
      <c r="A5" s="175"/>
      <c r="B5" s="176"/>
      <c r="C5" s="176"/>
      <c r="D5" s="176"/>
      <c r="E5" s="224"/>
      <c r="F5" s="176"/>
      <c r="G5" s="176"/>
    </row>
    <row r="6" spans="1:8" ht="12.75" customHeight="1" x14ac:dyDescent="0.2">
      <c r="A6" s="278" t="s">
        <v>97</v>
      </c>
      <c r="B6" s="278"/>
      <c r="C6" s="278"/>
      <c r="D6" s="278"/>
      <c r="E6" s="278"/>
      <c r="F6" s="278"/>
      <c r="G6" s="278"/>
      <c r="H6" s="278"/>
    </row>
    <row r="7" spans="1:8" ht="12.75" customHeight="1" x14ac:dyDescent="0.2">
      <c r="A7" s="278" t="s">
        <v>276</v>
      </c>
      <c r="B7" s="278"/>
      <c r="C7" s="278"/>
      <c r="D7" s="278"/>
      <c r="E7" s="278"/>
      <c r="F7" s="278"/>
      <c r="G7" s="278"/>
      <c r="H7" s="278"/>
    </row>
    <row r="9" spans="1:8" s="99" customFormat="1" x14ac:dyDescent="0.2">
      <c r="A9" s="295" t="s">
        <v>154</v>
      </c>
      <c r="B9" s="295"/>
      <c r="C9" s="295"/>
      <c r="D9" s="295"/>
      <c r="E9" s="295"/>
      <c r="F9" s="295"/>
      <c r="G9" s="295"/>
      <c r="H9" s="295"/>
    </row>
    <row r="10" spans="1:8" s="76" customFormat="1" x14ac:dyDescent="0.2">
      <c r="C10" s="125"/>
      <c r="D10" s="125"/>
      <c r="E10" s="125"/>
      <c r="F10" s="125"/>
      <c r="G10" s="191"/>
      <c r="H10" s="192"/>
    </row>
    <row r="11" spans="1:8" s="76" customFormat="1" ht="57.6" customHeight="1" x14ac:dyDescent="0.2">
      <c r="A11" s="77" t="s">
        <v>182</v>
      </c>
      <c r="B11" s="77" t="s">
        <v>153</v>
      </c>
      <c r="C11" s="60" t="s">
        <v>260</v>
      </c>
      <c r="D11" s="60" t="s">
        <v>272</v>
      </c>
      <c r="E11" s="60" t="s">
        <v>278</v>
      </c>
      <c r="F11" s="60" t="s">
        <v>283</v>
      </c>
      <c r="G11" s="193" t="s">
        <v>98</v>
      </c>
      <c r="H11" s="193" t="s">
        <v>98</v>
      </c>
    </row>
    <row r="12" spans="1:8" s="128" customFormat="1" ht="11.25" customHeight="1" x14ac:dyDescent="0.15">
      <c r="A12" s="293">
        <v>1</v>
      </c>
      <c r="B12" s="294"/>
      <c r="C12" s="129">
        <v>2</v>
      </c>
      <c r="D12" s="129">
        <v>3</v>
      </c>
      <c r="E12" s="129">
        <v>4</v>
      </c>
      <c r="F12" s="129">
        <v>5</v>
      </c>
      <c r="G12" s="194" t="s">
        <v>208</v>
      </c>
      <c r="H12" s="194" t="s">
        <v>209</v>
      </c>
    </row>
    <row r="13" spans="1:8" s="127" customFormat="1" ht="21.75" customHeight="1" x14ac:dyDescent="0.2">
      <c r="A13" s="130">
        <v>6</v>
      </c>
      <c r="B13" s="131" t="s">
        <v>115</v>
      </c>
      <c r="C13" s="132">
        <f>C14+C19+C21+C24</f>
        <v>501952.93</v>
      </c>
      <c r="D13" s="132">
        <f>D14+D19+D21+D24</f>
        <v>1169807.56</v>
      </c>
      <c r="E13" s="132">
        <v>0</v>
      </c>
      <c r="F13" s="132">
        <f>F14+F19+F21+F24</f>
        <v>547536.69999999995</v>
      </c>
      <c r="G13" s="195">
        <f t="shared" ref="G13:G29" si="0">ROUND(F13/C13*100,2)</f>
        <v>109.08</v>
      </c>
      <c r="H13" s="195">
        <f>ROUND(F13/D13*100,2)</f>
        <v>46.81</v>
      </c>
    </row>
    <row r="14" spans="1:8" s="79" customFormat="1" ht="21.75" customHeight="1" x14ac:dyDescent="0.2">
      <c r="A14" s="78">
        <v>63</v>
      </c>
      <c r="B14" s="210" t="s">
        <v>116</v>
      </c>
      <c r="C14" s="211">
        <f>SUM(C15:C18)</f>
        <v>477909.31</v>
      </c>
      <c r="D14" s="211">
        <f>SUM(D15:D18)</f>
        <v>1128738</v>
      </c>
      <c r="E14" s="211">
        <v>0</v>
      </c>
      <c r="F14" s="211">
        <f>SUM(F15:F18)</f>
        <v>525356.49</v>
      </c>
      <c r="G14" s="212">
        <f t="shared" si="0"/>
        <v>109.93</v>
      </c>
      <c r="H14" s="212">
        <f t="shared" ref="H14:H29" si="1">ROUND(F14/D14*100,2)</f>
        <v>46.54</v>
      </c>
    </row>
    <row r="15" spans="1:8" s="82" customFormat="1" ht="21.75" customHeight="1" x14ac:dyDescent="0.2">
      <c r="A15" s="80">
        <v>634</v>
      </c>
      <c r="B15" s="81" t="s">
        <v>184</v>
      </c>
      <c r="C15" s="133">
        <v>0</v>
      </c>
      <c r="D15" s="133">
        <f>'prihodi programska'!D29</f>
        <v>0</v>
      </c>
      <c r="E15" s="133">
        <f t="shared" ref="E15:E28" si="2">SUM(D15)</f>
        <v>0</v>
      </c>
      <c r="F15" s="133">
        <f>'prihodi programska'!E29</f>
        <v>0</v>
      </c>
      <c r="G15" s="196" t="e">
        <f t="shared" si="0"/>
        <v>#DIV/0!</v>
      </c>
      <c r="H15" s="196" t="e">
        <f t="shared" si="1"/>
        <v>#DIV/0!</v>
      </c>
    </row>
    <row r="16" spans="1:8" s="82" customFormat="1" ht="21.75" customHeight="1" x14ac:dyDescent="0.2">
      <c r="A16" s="80">
        <v>636</v>
      </c>
      <c r="B16" s="81" t="s">
        <v>117</v>
      </c>
      <c r="C16" s="250">
        <v>475491.92</v>
      </c>
      <c r="D16" s="133">
        <f>'prihodi programska'!D31</f>
        <v>1114672</v>
      </c>
      <c r="E16" s="133">
        <v>0</v>
      </c>
      <c r="F16" s="133">
        <f>'prihodi programska'!E31</f>
        <v>518863.72</v>
      </c>
      <c r="G16" s="196">
        <f t="shared" si="0"/>
        <v>109.12</v>
      </c>
      <c r="H16" s="196">
        <f t="shared" si="1"/>
        <v>46.55</v>
      </c>
    </row>
    <row r="17" spans="1:9" s="82" customFormat="1" ht="21.75" customHeight="1" x14ac:dyDescent="0.2">
      <c r="A17" s="80">
        <v>638</v>
      </c>
      <c r="B17" s="81" t="s">
        <v>158</v>
      </c>
      <c r="C17" s="133">
        <v>0</v>
      </c>
      <c r="D17" s="133">
        <f>'prihodi programska'!D35</f>
        <v>0</v>
      </c>
      <c r="E17" s="133">
        <f t="shared" si="2"/>
        <v>0</v>
      </c>
      <c r="F17" s="133">
        <f>'prihodi programska'!E35</f>
        <v>0</v>
      </c>
      <c r="G17" s="196" t="e">
        <f t="shared" si="0"/>
        <v>#DIV/0!</v>
      </c>
      <c r="H17" s="196" t="e">
        <f t="shared" si="1"/>
        <v>#DIV/0!</v>
      </c>
    </row>
    <row r="18" spans="1:9" s="82" customFormat="1" ht="21.75" customHeight="1" x14ac:dyDescent="0.2">
      <c r="A18" s="80">
        <v>639</v>
      </c>
      <c r="B18" s="81" t="s">
        <v>118</v>
      </c>
      <c r="C18" s="250">
        <v>2417.39</v>
      </c>
      <c r="D18" s="133">
        <f>'prihodi programska'!D37+'prihodi programska'!D50</f>
        <v>14066</v>
      </c>
      <c r="E18" s="133">
        <v>0</v>
      </c>
      <c r="F18" s="133">
        <f>'prihodi programska'!E37+'prihodi programska'!E50</f>
        <v>6492.77</v>
      </c>
      <c r="G18" s="196">
        <f t="shared" si="0"/>
        <v>268.58999999999997</v>
      </c>
      <c r="H18" s="196">
        <f t="shared" si="1"/>
        <v>46.16</v>
      </c>
    </row>
    <row r="19" spans="1:9" s="85" customFormat="1" ht="21.75" customHeight="1" x14ac:dyDescent="0.2">
      <c r="A19" s="83">
        <v>65</v>
      </c>
      <c r="B19" s="84" t="s">
        <v>119</v>
      </c>
      <c r="C19" s="134">
        <f>C20</f>
        <v>855</v>
      </c>
      <c r="D19" s="134">
        <f>D20</f>
        <v>3207.09</v>
      </c>
      <c r="E19" s="134">
        <v>0</v>
      </c>
      <c r="F19" s="134">
        <f>F20</f>
        <v>0</v>
      </c>
      <c r="G19" s="197">
        <f t="shared" si="0"/>
        <v>0</v>
      </c>
      <c r="H19" s="197">
        <f t="shared" si="1"/>
        <v>0</v>
      </c>
    </row>
    <row r="20" spans="1:9" s="82" customFormat="1" ht="21.75" customHeight="1" x14ac:dyDescent="0.2">
      <c r="A20" s="86">
        <v>652</v>
      </c>
      <c r="B20" s="87" t="s">
        <v>143</v>
      </c>
      <c r="C20" s="250">
        <v>855</v>
      </c>
      <c r="D20" s="133">
        <f>'prihodi programska'!D25</f>
        <v>3207.09</v>
      </c>
      <c r="E20" s="133">
        <v>0</v>
      </c>
      <c r="F20" s="133">
        <f>'prihodi programska'!E25</f>
        <v>0</v>
      </c>
      <c r="G20" s="196">
        <f t="shared" si="0"/>
        <v>0</v>
      </c>
      <c r="H20" s="196">
        <f t="shared" si="1"/>
        <v>0</v>
      </c>
    </row>
    <row r="21" spans="1:9" s="85" customFormat="1" ht="21.75" customHeight="1" x14ac:dyDescent="0.2">
      <c r="A21" s="88">
        <v>66</v>
      </c>
      <c r="B21" s="89" t="s">
        <v>120</v>
      </c>
      <c r="C21" s="134">
        <f>SUM(C22:C23)</f>
        <v>1739.67</v>
      </c>
      <c r="D21" s="134">
        <f>SUM(D22:D23)</f>
        <v>6700</v>
      </c>
      <c r="E21" s="134">
        <v>0</v>
      </c>
      <c r="F21" s="134">
        <f>SUM(F22:F23)</f>
        <v>2443.2600000000002</v>
      </c>
      <c r="G21" s="197">
        <f t="shared" si="0"/>
        <v>140.44</v>
      </c>
      <c r="H21" s="197">
        <f t="shared" si="1"/>
        <v>36.47</v>
      </c>
    </row>
    <row r="22" spans="1:9" s="82" customFormat="1" ht="21.75" customHeight="1" x14ac:dyDescent="0.2">
      <c r="A22" s="86">
        <v>661</v>
      </c>
      <c r="B22" s="90" t="s">
        <v>121</v>
      </c>
      <c r="C22" s="250">
        <v>1739.67</v>
      </c>
      <c r="D22" s="133">
        <v>2800</v>
      </c>
      <c r="E22" s="133">
        <v>0</v>
      </c>
      <c r="F22" s="133">
        <f>'prihodi programska'!E20</f>
        <v>1563.96</v>
      </c>
      <c r="G22" s="196">
        <f t="shared" si="0"/>
        <v>89.9</v>
      </c>
      <c r="H22" s="196">
        <f t="shared" si="1"/>
        <v>55.86</v>
      </c>
      <c r="I22" s="166"/>
    </row>
    <row r="23" spans="1:9" s="82" customFormat="1" ht="21.75" customHeight="1" x14ac:dyDescent="0.2">
      <c r="A23" s="86">
        <v>663</v>
      </c>
      <c r="B23" s="90" t="s">
        <v>122</v>
      </c>
      <c r="C23" s="250"/>
      <c r="D23" s="133">
        <f>'prihodi programska'!D41</f>
        <v>3900</v>
      </c>
      <c r="E23" s="133">
        <v>0</v>
      </c>
      <c r="F23" s="133">
        <f>'prihodi programska'!E41</f>
        <v>879.3</v>
      </c>
      <c r="G23" s="196" t="e">
        <f t="shared" si="0"/>
        <v>#DIV/0!</v>
      </c>
      <c r="H23" s="196">
        <f t="shared" si="1"/>
        <v>22.55</v>
      </c>
    </row>
    <row r="24" spans="1:9" s="93" customFormat="1" ht="21.75" customHeight="1" x14ac:dyDescent="0.2">
      <c r="A24" s="91">
        <v>67</v>
      </c>
      <c r="B24" s="92" t="s">
        <v>123</v>
      </c>
      <c r="C24" s="135">
        <f>C25</f>
        <v>21448.95</v>
      </c>
      <c r="D24" s="135">
        <f>D25</f>
        <v>31162.47</v>
      </c>
      <c r="E24" s="135">
        <v>0</v>
      </c>
      <c r="F24" s="135">
        <f>F25</f>
        <v>19736.95</v>
      </c>
      <c r="G24" s="198">
        <f t="shared" si="0"/>
        <v>92.02</v>
      </c>
      <c r="H24" s="198">
        <f t="shared" si="1"/>
        <v>63.34</v>
      </c>
    </row>
    <row r="25" spans="1:9" s="96" customFormat="1" ht="21.75" customHeight="1" x14ac:dyDescent="0.2">
      <c r="A25" s="94">
        <v>671</v>
      </c>
      <c r="B25" s="95" t="s">
        <v>124</v>
      </c>
      <c r="C25" s="136">
        <v>21448.95</v>
      </c>
      <c r="D25" s="136">
        <f>SUM('prihodi programska'!D15,'prihodi programska'!D53)</f>
        <v>31162.47</v>
      </c>
      <c r="E25" s="136">
        <v>0</v>
      </c>
      <c r="F25" s="136">
        <f>SUM('prihodi programska'!E15,'prihodi programska'!E53,'prihodi programska'!E56)</f>
        <v>19736.95</v>
      </c>
      <c r="G25" s="199">
        <f t="shared" si="0"/>
        <v>92.02</v>
      </c>
      <c r="H25" s="199">
        <f t="shared" si="1"/>
        <v>63.34</v>
      </c>
      <c r="I25" s="173"/>
    </row>
    <row r="26" spans="1:9" s="108" customFormat="1" ht="21.75" customHeight="1" x14ac:dyDescent="0.2">
      <c r="A26" s="97">
        <v>7</v>
      </c>
      <c r="B26" s="98" t="s">
        <v>125</v>
      </c>
      <c r="C26" s="151">
        <f t="shared" ref="C26:F27" si="3">C27</f>
        <v>0</v>
      </c>
      <c r="D26" s="151">
        <f t="shared" si="3"/>
        <v>0</v>
      </c>
      <c r="E26" s="151">
        <f t="shared" si="2"/>
        <v>0</v>
      </c>
      <c r="F26" s="151">
        <f t="shared" si="3"/>
        <v>0</v>
      </c>
      <c r="G26" s="200" t="e">
        <f t="shared" si="0"/>
        <v>#DIV/0!</v>
      </c>
      <c r="H26" s="200" t="e">
        <f t="shared" si="1"/>
        <v>#DIV/0!</v>
      </c>
      <c r="I26" s="172"/>
    </row>
    <row r="27" spans="1:9" s="102" customFormat="1" ht="21.75" customHeight="1" x14ac:dyDescent="0.2">
      <c r="A27" s="100">
        <v>72</v>
      </c>
      <c r="B27" s="101" t="s">
        <v>126</v>
      </c>
      <c r="C27" s="137">
        <f t="shared" si="3"/>
        <v>0</v>
      </c>
      <c r="D27" s="137">
        <f t="shared" si="3"/>
        <v>0</v>
      </c>
      <c r="E27" s="137">
        <f t="shared" si="2"/>
        <v>0</v>
      </c>
      <c r="F27" s="137">
        <f t="shared" si="3"/>
        <v>0</v>
      </c>
      <c r="G27" s="201" t="e">
        <f t="shared" si="0"/>
        <v>#DIV/0!</v>
      </c>
      <c r="H27" s="201" t="e">
        <f t="shared" si="1"/>
        <v>#DIV/0!</v>
      </c>
    </row>
    <row r="28" spans="1:9" s="105" customFormat="1" ht="21.75" customHeight="1" x14ac:dyDescent="0.2">
      <c r="A28" s="103">
        <v>721</v>
      </c>
      <c r="B28" s="104" t="s">
        <v>127</v>
      </c>
      <c r="C28" s="138">
        <v>0</v>
      </c>
      <c r="D28" s="138">
        <f>'prihodi programska'!D46</f>
        <v>0</v>
      </c>
      <c r="E28" s="138">
        <f t="shared" si="2"/>
        <v>0</v>
      </c>
      <c r="F28" s="138">
        <f>'prihodi programska'!E46</f>
        <v>0</v>
      </c>
      <c r="G28" s="202" t="e">
        <f t="shared" si="0"/>
        <v>#DIV/0!</v>
      </c>
      <c r="H28" s="202" t="e">
        <f t="shared" si="1"/>
        <v>#DIV/0!</v>
      </c>
    </row>
    <row r="29" spans="1:9" s="108" customFormat="1" ht="21.75" customHeight="1" x14ac:dyDescent="0.2">
      <c r="A29" s="106"/>
      <c r="B29" s="107" t="s">
        <v>128</v>
      </c>
      <c r="C29" s="139">
        <f>C26+C13</f>
        <v>501952.93</v>
      </c>
      <c r="D29" s="139">
        <f>D26+D13</f>
        <v>1169807.56</v>
      </c>
      <c r="E29" s="139">
        <v>0</v>
      </c>
      <c r="F29" s="139">
        <f>F26+F13</f>
        <v>547536.69999999995</v>
      </c>
      <c r="G29" s="203">
        <f t="shared" si="0"/>
        <v>109.08</v>
      </c>
      <c r="H29" s="204">
        <f t="shared" si="1"/>
        <v>46.81</v>
      </c>
    </row>
    <row r="30" spans="1:9" s="108" customFormat="1" ht="21.75" customHeight="1" x14ac:dyDescent="0.2">
      <c r="A30" s="168"/>
      <c r="C30" s="169"/>
      <c r="D30" s="169"/>
      <c r="E30" s="169"/>
      <c r="F30" s="169"/>
      <c r="G30" s="205"/>
      <c r="H30" s="205"/>
    </row>
    <row r="31" spans="1:9" ht="57" customHeight="1" x14ac:dyDescent="0.2">
      <c r="A31" s="77" t="s">
        <v>182</v>
      </c>
      <c r="B31" s="77" t="s">
        <v>153</v>
      </c>
      <c r="C31" s="60" t="s">
        <v>284</v>
      </c>
      <c r="D31" s="60" t="s">
        <v>272</v>
      </c>
      <c r="E31" s="60" t="s">
        <v>278</v>
      </c>
      <c r="F31" s="60" t="s">
        <v>285</v>
      </c>
      <c r="G31" s="193" t="s">
        <v>98</v>
      </c>
      <c r="H31" s="193" t="s">
        <v>98</v>
      </c>
    </row>
    <row r="32" spans="1:9" ht="11.25" customHeight="1" x14ac:dyDescent="0.2">
      <c r="A32" s="293">
        <v>1</v>
      </c>
      <c r="B32" s="294"/>
      <c r="C32" s="129">
        <v>2</v>
      </c>
      <c r="D32" s="129">
        <v>3</v>
      </c>
      <c r="E32" s="129">
        <v>4</v>
      </c>
      <c r="F32" s="129">
        <v>5</v>
      </c>
      <c r="G32" s="194" t="s">
        <v>208</v>
      </c>
      <c r="H32" s="194" t="s">
        <v>209</v>
      </c>
    </row>
    <row r="33" spans="1:8" s="102" customFormat="1" ht="19.899999999999999" customHeight="1" x14ac:dyDescent="0.2">
      <c r="A33" s="144">
        <v>3</v>
      </c>
      <c r="B33" s="145" t="s">
        <v>131</v>
      </c>
      <c r="C33" s="146">
        <f>C34+C38+C44+C46+C48</f>
        <v>502873.31</v>
      </c>
      <c r="D33" s="146">
        <f t="shared" ref="D33:F33" si="4">D34+D38+D44+D46+D48</f>
        <v>1165889</v>
      </c>
      <c r="E33" s="146">
        <v>0</v>
      </c>
      <c r="F33" s="146">
        <f t="shared" si="4"/>
        <v>622040.75</v>
      </c>
      <c r="G33" s="207">
        <f t="shared" ref="G33:G47" si="5">ROUND(F33/C33*100,2)</f>
        <v>123.7</v>
      </c>
      <c r="H33" s="207">
        <f t="shared" ref="H33:H54" si="6">ROUND(F33/D33*100,2)</f>
        <v>53.35</v>
      </c>
    </row>
    <row r="34" spans="1:8" s="99" customFormat="1" ht="19.899999999999999" customHeight="1" x14ac:dyDescent="0.2">
      <c r="A34" s="100">
        <v>31</v>
      </c>
      <c r="B34" s="101" t="s">
        <v>132</v>
      </c>
      <c r="C34" s="147">
        <f>SUM(C35:C37)</f>
        <v>431545.75</v>
      </c>
      <c r="D34" s="147">
        <f>SUM(D35:D37)</f>
        <v>1016563</v>
      </c>
      <c r="E34" s="147">
        <v>0</v>
      </c>
      <c r="F34" s="147">
        <f>SUM(F35:F37)</f>
        <v>553392.11</v>
      </c>
      <c r="G34" s="208">
        <f t="shared" si="5"/>
        <v>128.22999999999999</v>
      </c>
      <c r="H34" s="208">
        <f t="shared" si="6"/>
        <v>54.44</v>
      </c>
    </row>
    <row r="35" spans="1:8" ht="19.899999999999999" customHeight="1" x14ac:dyDescent="0.2">
      <c r="A35" s="103">
        <v>311</v>
      </c>
      <c r="B35" s="148" t="s">
        <v>133</v>
      </c>
      <c r="C35" s="149">
        <v>358006.71</v>
      </c>
      <c r="D35" s="251">
        <v>843400</v>
      </c>
      <c r="E35" s="149">
        <v>0</v>
      </c>
      <c r="F35" s="149">
        <f>'rashodi-programska'!E19+'rashodi-programska'!E76+'rashodi-programska'!E134+'rashodi-programska'!E210+'rashodi-programska'!E223</f>
        <v>462723.04</v>
      </c>
      <c r="G35" s="209">
        <f t="shared" si="5"/>
        <v>129.25</v>
      </c>
      <c r="H35" s="209">
        <f t="shared" si="6"/>
        <v>54.86</v>
      </c>
    </row>
    <row r="36" spans="1:8" ht="19.899999999999999" customHeight="1" x14ac:dyDescent="0.2">
      <c r="A36" s="103">
        <v>312</v>
      </c>
      <c r="B36" s="148" t="s">
        <v>73</v>
      </c>
      <c r="C36" s="149">
        <v>15457.72</v>
      </c>
      <c r="D36" s="149">
        <f>+'rashodi-programska'!C23+'rashodi-programska'!C35+'rashodi-programska'!C78+'rashodi-programska'!C136+'rashodi-programska'!C212+'rashodi-programska'!C225</f>
        <v>41232</v>
      </c>
      <c r="E36" s="149">
        <v>0</v>
      </c>
      <c r="F36" s="149">
        <f>'rashodi-programska'!E23+'rashodi-programska'!E35+'rashodi-programska'!E78+'rashodi-programska'!E136++'rashodi-programska'!E225+'rashodi-programska'!E212</f>
        <v>15884.710000000001</v>
      </c>
      <c r="G36" s="209">
        <f t="shared" si="5"/>
        <v>102.76</v>
      </c>
      <c r="H36" s="209">
        <f t="shared" si="6"/>
        <v>38.53</v>
      </c>
    </row>
    <row r="37" spans="1:8" ht="19.899999999999999" customHeight="1" x14ac:dyDescent="0.2">
      <c r="A37" s="103">
        <v>313</v>
      </c>
      <c r="B37" s="148" t="s">
        <v>102</v>
      </c>
      <c r="C37" s="149">
        <v>58081.32</v>
      </c>
      <c r="D37" s="149">
        <f>SUM('rashodi-programska'!C25,'rashodi-programska'!C80,'rashodi-programska'!C138,'rashodi-programska'!C214,'rashodi-programska'!C227,)</f>
        <v>131931</v>
      </c>
      <c r="E37" s="149">
        <v>0</v>
      </c>
      <c r="F37" s="149">
        <f>SUM('rashodi-programska'!E25,'rashodi-programska'!E80,'rashodi-programska'!E138,'rashodi-programska'!E214,'rashodi-programska'!E227,)</f>
        <v>74784.36</v>
      </c>
      <c r="G37" s="209">
        <f t="shared" si="5"/>
        <v>128.76</v>
      </c>
      <c r="H37" s="209">
        <f t="shared" si="6"/>
        <v>56.68</v>
      </c>
    </row>
    <row r="38" spans="1:8" s="99" customFormat="1" ht="19.899999999999999" customHeight="1" x14ac:dyDescent="0.2">
      <c r="A38" s="100">
        <v>32</v>
      </c>
      <c r="B38" s="101" t="s">
        <v>134</v>
      </c>
      <c r="C38" s="147">
        <f>SUM(C39:C43)</f>
        <v>70871.63</v>
      </c>
      <c r="D38" s="147">
        <f>SUM(D39:D43)</f>
        <v>130706</v>
      </c>
      <c r="E38" s="147">
        <v>0</v>
      </c>
      <c r="F38" s="147">
        <f t="shared" ref="F38" si="7">SUM(F39:F43)</f>
        <v>68188.06</v>
      </c>
      <c r="G38" s="208">
        <f t="shared" si="5"/>
        <v>96.21</v>
      </c>
      <c r="H38" s="208">
        <f t="shared" si="6"/>
        <v>52.17</v>
      </c>
    </row>
    <row r="39" spans="1:8" ht="19.899999999999999" customHeight="1" x14ac:dyDescent="0.2">
      <c r="A39" s="103">
        <v>321</v>
      </c>
      <c r="B39" s="148" t="s">
        <v>104</v>
      </c>
      <c r="C39" s="149">
        <v>23024.23</v>
      </c>
      <c r="D39" s="149">
        <v>47450</v>
      </c>
      <c r="E39" s="149">
        <v>0</v>
      </c>
      <c r="F39" s="149">
        <f>'rashodi-programska'!E38+'rashodi-programska'!E83+'rashodi-programska'!E181+'rashodi-programska'!E142+SUM('rashodi-programska'!E28)+'rashodi-programska'!E237+'rashodi-programska'!E230+'rashodi-programska'!E217+'rashodi-programska'!E112</f>
        <v>25846.46</v>
      </c>
      <c r="G39" s="209">
        <f t="shared" si="5"/>
        <v>112.26</v>
      </c>
      <c r="H39" s="209">
        <f t="shared" si="6"/>
        <v>54.47</v>
      </c>
    </row>
    <row r="40" spans="1:8" ht="19.899999999999999" customHeight="1" x14ac:dyDescent="0.2">
      <c r="A40" s="103">
        <v>322</v>
      </c>
      <c r="B40" s="148" t="s">
        <v>105</v>
      </c>
      <c r="C40" s="149">
        <v>35721.49</v>
      </c>
      <c r="D40" s="149">
        <f>'rashodi-programska'!C43+'rashodi-programska'!C86+'rashodi-programska'!C114+'rashodi-programska'!C144+'rashodi-programska'!C183+SUM(,'rashodi-programska'!C244,'rashodi-programska'!C249)+'rashodi-programska'!C239</f>
        <v>65210</v>
      </c>
      <c r="E40" s="149">
        <v>0</v>
      </c>
      <c r="F40" s="149">
        <f>'rashodi-programska'!E43+'rashodi-programska'!E86+'rashodi-programska'!E114+'rashodi-programska'!E144+'rashodi-programska'!E183+SUM(,'rashodi-programska'!E244,'rashodi-programska'!E249)+'rashodi-programska'!E239</f>
        <v>35575.19</v>
      </c>
      <c r="G40" s="209">
        <f t="shared" si="5"/>
        <v>99.59</v>
      </c>
      <c r="H40" s="209">
        <f t="shared" si="6"/>
        <v>54.55</v>
      </c>
    </row>
    <row r="41" spans="1:8" ht="19.899999999999999" customHeight="1" x14ac:dyDescent="0.2">
      <c r="A41" s="103">
        <v>323</v>
      </c>
      <c r="B41" s="148" t="s">
        <v>106</v>
      </c>
      <c r="C41" s="149">
        <v>9273.9500000000007</v>
      </c>
      <c r="D41" s="149">
        <f>'rashodi-programska'!C50+'rashodi-programska'!C91+'rashodi-programska'!C119+'rashodi-programska'!C148+'rashodi-programska'!C187+'rashodi-programska'!C201</f>
        <v>10021</v>
      </c>
      <c r="E41" s="149">
        <v>0</v>
      </c>
      <c r="F41" s="149">
        <f>'rashodi-programska'!E50+'rashodi-programska'!E91+'rashodi-programska'!E119+'rashodi-programska'!E148+'rashodi-programska'!E187+'rashodi-programska'!E201</f>
        <v>5114.4800000000005</v>
      </c>
      <c r="G41" s="209">
        <f t="shared" si="5"/>
        <v>55.15</v>
      </c>
      <c r="H41" s="209">
        <f t="shared" si="6"/>
        <v>51.04</v>
      </c>
    </row>
    <row r="42" spans="1:8" ht="19.899999999999999" customHeight="1" x14ac:dyDescent="0.2">
      <c r="A42" s="103">
        <v>324</v>
      </c>
      <c r="B42" s="148" t="s">
        <v>135</v>
      </c>
      <c r="C42" s="149"/>
      <c r="D42" s="149">
        <f>'rashodi-programska'!C60+'rashodi-programska'!C121+'rashodi-programska'!C155</f>
        <v>0</v>
      </c>
      <c r="E42" s="149">
        <v>0</v>
      </c>
      <c r="F42" s="149">
        <f>'rashodi-programska'!E60+'rashodi-programska'!E121+'rashodi-programska'!E155</f>
        <v>0</v>
      </c>
      <c r="G42" s="209" t="e">
        <f t="shared" si="5"/>
        <v>#DIV/0!</v>
      </c>
      <c r="H42" s="209" t="e">
        <f t="shared" si="6"/>
        <v>#DIV/0!</v>
      </c>
    </row>
    <row r="43" spans="1:8" ht="19.899999999999999" customHeight="1" x14ac:dyDescent="0.2">
      <c r="A43" s="103">
        <v>329</v>
      </c>
      <c r="B43" s="148" t="s">
        <v>44</v>
      </c>
      <c r="C43" s="149">
        <v>2851.96</v>
      </c>
      <c r="D43" s="149">
        <f>'rashodi-programska'!C30+'rashodi-programska'!C62+'rashodi-programska'!C97+'rashodi-programska'!C123+'rashodi-programska'!C157+'rashodi-programska'!C190</f>
        <v>8025</v>
      </c>
      <c r="E43" s="149">
        <v>0</v>
      </c>
      <c r="F43" s="149">
        <f>'rashodi-programska'!E30+'rashodi-programska'!E62+'rashodi-programska'!E97+'rashodi-programska'!E123+'rashodi-programska'!E157+'rashodi-programska'!E190</f>
        <v>1651.93</v>
      </c>
      <c r="G43" s="209">
        <f t="shared" si="5"/>
        <v>57.92</v>
      </c>
      <c r="H43" s="209">
        <f t="shared" si="6"/>
        <v>20.58</v>
      </c>
    </row>
    <row r="44" spans="1:8" s="99" customFormat="1" ht="19.899999999999999" customHeight="1" x14ac:dyDescent="0.2">
      <c r="A44" s="100">
        <v>34</v>
      </c>
      <c r="B44" s="101" t="s">
        <v>136</v>
      </c>
      <c r="C44" s="147">
        <f>C45</f>
        <v>0.8</v>
      </c>
      <c r="D44" s="147">
        <f>D45</f>
        <v>120</v>
      </c>
      <c r="E44" s="147">
        <v>0</v>
      </c>
      <c r="F44" s="147">
        <f>F45</f>
        <v>23.79</v>
      </c>
      <c r="G44" s="208">
        <f t="shared" si="5"/>
        <v>2973.75</v>
      </c>
      <c r="H44" s="208">
        <f t="shared" si="6"/>
        <v>19.829999999999998</v>
      </c>
    </row>
    <row r="45" spans="1:8" ht="19.899999999999999" customHeight="1" x14ac:dyDescent="0.2">
      <c r="A45" s="103">
        <v>343</v>
      </c>
      <c r="B45" s="148" t="s">
        <v>107</v>
      </c>
      <c r="C45" s="149">
        <v>0.8</v>
      </c>
      <c r="D45" s="149">
        <f>'rashodi-programska'!C69+'rashodi-programska'!C164</f>
        <v>120</v>
      </c>
      <c r="E45" s="149">
        <v>0</v>
      </c>
      <c r="F45" s="149">
        <f>'rashodi-programska'!E69+'rashodi-programska'!E164</f>
        <v>23.79</v>
      </c>
      <c r="G45" s="209">
        <f t="shared" si="5"/>
        <v>2973.75</v>
      </c>
      <c r="H45" s="209">
        <f t="shared" si="6"/>
        <v>19.829999999999998</v>
      </c>
    </row>
    <row r="46" spans="1:8" s="99" customFormat="1" ht="29.25" customHeight="1" x14ac:dyDescent="0.2">
      <c r="A46" s="100">
        <v>37</v>
      </c>
      <c r="B46" s="101" t="s">
        <v>155</v>
      </c>
      <c r="C46" s="147">
        <f>C47</f>
        <v>0</v>
      </c>
      <c r="D46" s="147">
        <f>D47</f>
        <v>18000</v>
      </c>
      <c r="E46" s="147">
        <v>0</v>
      </c>
      <c r="F46" s="147">
        <f>F47</f>
        <v>0</v>
      </c>
      <c r="G46" s="208" t="e">
        <f t="shared" si="5"/>
        <v>#DIV/0!</v>
      </c>
      <c r="H46" s="208">
        <f t="shared" si="6"/>
        <v>0</v>
      </c>
    </row>
    <row r="47" spans="1:8" ht="19.899999999999999" customHeight="1" x14ac:dyDescent="0.2">
      <c r="A47" s="103">
        <v>372</v>
      </c>
      <c r="B47" s="148" t="s">
        <v>156</v>
      </c>
      <c r="C47" s="149">
        <v>0</v>
      </c>
      <c r="D47" s="149">
        <f>'rashodi-programska'!C167</f>
        <v>18000</v>
      </c>
      <c r="E47" s="149">
        <v>0</v>
      </c>
      <c r="F47" s="149">
        <f>'rashodi-programska'!E167</f>
        <v>0</v>
      </c>
      <c r="G47" s="209" t="e">
        <f t="shared" si="5"/>
        <v>#DIV/0!</v>
      </c>
      <c r="H47" s="209">
        <f t="shared" si="6"/>
        <v>0</v>
      </c>
    </row>
    <row r="48" spans="1:8" ht="19.899999999999999" customHeight="1" x14ac:dyDescent="0.2">
      <c r="A48" s="100">
        <v>38</v>
      </c>
      <c r="B48" s="101" t="s">
        <v>204</v>
      </c>
      <c r="C48" s="147">
        <f>SUM(C49)</f>
        <v>455.13</v>
      </c>
      <c r="D48" s="147">
        <f t="shared" ref="D48:H48" si="8">SUM(D49)</f>
        <v>500</v>
      </c>
      <c r="E48" s="147">
        <v>0</v>
      </c>
      <c r="F48" s="147">
        <f t="shared" si="8"/>
        <v>436.79</v>
      </c>
      <c r="G48" s="147">
        <f t="shared" si="8"/>
        <v>0</v>
      </c>
      <c r="H48" s="147">
        <f t="shared" si="8"/>
        <v>0</v>
      </c>
    </row>
    <row r="49" spans="1:9" ht="19.899999999999999" customHeight="1" x14ac:dyDescent="0.2">
      <c r="A49" s="103">
        <v>381</v>
      </c>
      <c r="B49" s="148" t="s">
        <v>55</v>
      </c>
      <c r="C49" s="149">
        <v>455.13</v>
      </c>
      <c r="D49" s="149">
        <f>SUM('rashodi-programska'!C170)</f>
        <v>500</v>
      </c>
      <c r="E49" s="149">
        <v>0</v>
      </c>
      <c r="F49" s="149">
        <f>SUM('rashodi-programska'!E170)</f>
        <v>436.79</v>
      </c>
      <c r="G49" s="209"/>
      <c r="H49" s="209"/>
    </row>
    <row r="50" spans="1:9" s="102" customFormat="1" ht="19.899999999999999" customHeight="1" x14ac:dyDescent="0.2">
      <c r="A50" s="97">
        <v>4</v>
      </c>
      <c r="B50" s="150" t="s">
        <v>95</v>
      </c>
      <c r="C50" s="151">
        <f>C51</f>
        <v>19.899999999999999</v>
      </c>
      <c r="D50" s="151">
        <f>D51</f>
        <v>5600</v>
      </c>
      <c r="E50" s="151">
        <v>0</v>
      </c>
      <c r="F50" s="151">
        <f>F51</f>
        <v>1862.54</v>
      </c>
      <c r="G50" s="200">
        <f>ROUND(F50/C50*100,2)</f>
        <v>9359.5</v>
      </c>
      <c r="H50" s="200">
        <f t="shared" si="6"/>
        <v>33.26</v>
      </c>
      <c r="I50" s="174"/>
    </row>
    <row r="51" spans="1:9" s="99" customFormat="1" ht="19.899999999999999" customHeight="1" x14ac:dyDescent="0.2">
      <c r="A51" s="100">
        <v>42</v>
      </c>
      <c r="B51" s="101" t="s">
        <v>137</v>
      </c>
      <c r="C51" s="147">
        <f>SUM(C52:C53)</f>
        <v>19.899999999999999</v>
      </c>
      <c r="D51" s="147">
        <f>SUM(D52:D53)</f>
        <v>5600</v>
      </c>
      <c r="E51" s="147">
        <v>0</v>
      </c>
      <c r="F51" s="147">
        <f>SUM(F52:F53)</f>
        <v>1862.54</v>
      </c>
      <c r="G51" s="208">
        <f>ROUND(F51/C51*100,2)</f>
        <v>9359.5</v>
      </c>
      <c r="H51" s="208">
        <f t="shared" si="6"/>
        <v>33.26</v>
      </c>
    </row>
    <row r="52" spans="1:9" ht="19.899999999999999" customHeight="1" x14ac:dyDescent="0.2">
      <c r="A52" s="103">
        <v>422</v>
      </c>
      <c r="B52" s="148" t="s">
        <v>109</v>
      </c>
      <c r="C52" s="149"/>
      <c r="D52" s="149">
        <f>+'rashodi-programska'!C204+'rashodi-programska'!C194+'rashodi-programska'!C173+'rashodi-programska'!C128+'rashodi-programska'!C101</f>
        <v>2400</v>
      </c>
      <c r="E52" s="149">
        <v>0</v>
      </c>
      <c r="F52" s="149">
        <f>'rashodi-programska'!E101+'rashodi-programska'!E128+'rashodi-programska'!E173+'rashodi-programska'!E194+'rashodi-programska'!E204</f>
        <v>1771.25</v>
      </c>
      <c r="G52" s="209" t="e">
        <f>ROUND(F52/C52*100,2)</f>
        <v>#DIV/0!</v>
      </c>
      <c r="H52" s="209">
        <f t="shared" si="6"/>
        <v>73.8</v>
      </c>
    </row>
    <row r="53" spans="1:9" ht="19.899999999999999" customHeight="1" x14ac:dyDescent="0.2">
      <c r="A53" s="103">
        <v>424</v>
      </c>
      <c r="B53" s="148" t="s">
        <v>138</v>
      </c>
      <c r="C53" s="149">
        <v>19.899999999999999</v>
      </c>
      <c r="D53" s="149">
        <f>+'rashodi-programska'!C108+'rashodi-programska'!C130+'rashodi-programska'!C177+'rashodi-programska'!C197</f>
        <v>3200</v>
      </c>
      <c r="E53" s="149">
        <v>0</v>
      </c>
      <c r="F53" s="149">
        <f>'rashodi-programska'!E108+'rashodi-programska'!E130+'rashodi-programska'!E177+'rashodi-programska'!E197</f>
        <v>91.29</v>
      </c>
      <c r="G53" s="209">
        <f>ROUND(F53/C53*100,2)</f>
        <v>458.74</v>
      </c>
      <c r="H53" s="209">
        <f t="shared" si="6"/>
        <v>2.85</v>
      </c>
    </row>
    <row r="54" spans="1:9" s="102" customFormat="1" ht="19.899999999999999" customHeight="1" x14ac:dyDescent="0.2">
      <c r="A54" s="106"/>
      <c r="B54" s="152" t="s">
        <v>139</v>
      </c>
      <c r="C54" s="139">
        <f>C33+C50</f>
        <v>502893.21</v>
      </c>
      <c r="D54" s="139">
        <f>D33+D50</f>
        <v>1171489</v>
      </c>
      <c r="E54" s="139">
        <v>0</v>
      </c>
      <c r="F54" s="139">
        <f>F33+F50</f>
        <v>623903.29</v>
      </c>
      <c r="G54" s="204">
        <f>ROUND(F54/C54*100,2)</f>
        <v>124.06</v>
      </c>
      <c r="H54" s="204">
        <f t="shared" si="6"/>
        <v>53.26</v>
      </c>
    </row>
    <row r="55" spans="1:9" ht="19.899999999999999" customHeight="1" x14ac:dyDescent="0.2">
      <c r="H55" s="206"/>
    </row>
    <row r="56" spans="1:9" ht="19.899999999999999" customHeight="1" x14ac:dyDescent="0.2">
      <c r="H56" s="206"/>
    </row>
    <row r="57" spans="1:9" ht="19.899999999999999" customHeight="1" x14ac:dyDescent="0.2">
      <c r="H57" s="206"/>
    </row>
    <row r="58" spans="1:9" ht="19.899999999999999" customHeight="1" x14ac:dyDescent="0.2">
      <c r="H58" s="206"/>
    </row>
    <row r="59" spans="1:9" ht="19.899999999999999" customHeight="1" x14ac:dyDescent="0.2">
      <c r="H59" s="206"/>
    </row>
    <row r="60" spans="1:9" ht="19.899999999999999" customHeight="1" x14ac:dyDescent="0.2">
      <c r="H60" s="206"/>
    </row>
    <row r="61" spans="1:9" ht="19.899999999999999" customHeight="1" x14ac:dyDescent="0.2">
      <c r="H61" s="206"/>
    </row>
    <row r="62" spans="1:9" ht="19.899999999999999" customHeight="1" x14ac:dyDescent="0.2">
      <c r="H62" s="206"/>
    </row>
    <row r="63" spans="1:9" ht="19.899999999999999" customHeight="1" x14ac:dyDescent="0.2">
      <c r="H63" s="206"/>
    </row>
    <row r="64" spans="1:9" ht="19.899999999999999" customHeight="1" x14ac:dyDescent="0.2">
      <c r="H64" s="206"/>
    </row>
    <row r="65" spans="8:8" ht="19.899999999999999" customHeight="1" x14ac:dyDescent="0.2">
      <c r="H65" s="206"/>
    </row>
    <row r="66" spans="8:8" ht="19.899999999999999" customHeight="1" x14ac:dyDescent="0.2">
      <c r="H66" s="206"/>
    </row>
    <row r="67" spans="8:8" ht="19.899999999999999" customHeight="1" x14ac:dyDescent="0.2">
      <c r="H67" s="206"/>
    </row>
    <row r="68" spans="8:8" ht="19.899999999999999" customHeight="1" x14ac:dyDescent="0.2">
      <c r="H68" s="206"/>
    </row>
    <row r="69" spans="8:8" ht="19.899999999999999" customHeight="1" x14ac:dyDescent="0.2">
      <c r="H69" s="206"/>
    </row>
    <row r="70" spans="8:8" ht="19.899999999999999" customHeight="1" x14ac:dyDescent="0.2"/>
    <row r="71" spans="8:8" ht="19.899999999999999" customHeight="1" x14ac:dyDescent="0.2"/>
    <row r="72" spans="8:8" ht="19.899999999999999" customHeight="1" x14ac:dyDescent="0.2"/>
    <row r="73" spans="8:8" ht="19.899999999999999" customHeight="1" x14ac:dyDescent="0.2"/>
    <row r="74" spans="8:8" ht="19.899999999999999" customHeight="1" x14ac:dyDescent="0.2"/>
    <row r="75" spans="8:8" ht="19.899999999999999" customHeight="1" x14ac:dyDescent="0.2"/>
    <row r="76" spans="8:8" ht="19.899999999999999" customHeight="1" x14ac:dyDescent="0.2"/>
    <row r="77" spans="8:8" ht="19.899999999999999" customHeight="1" x14ac:dyDescent="0.2"/>
    <row r="78" spans="8:8" ht="19.899999999999999" customHeight="1" x14ac:dyDescent="0.2"/>
    <row r="79" spans="8:8" ht="19.899999999999999" customHeight="1" x14ac:dyDescent="0.2"/>
    <row r="80" spans="8:8" ht="19.899999999999999" customHeight="1" x14ac:dyDescent="0.2"/>
    <row r="81" ht="19.899999999999999" customHeight="1" x14ac:dyDescent="0.2"/>
    <row r="82" ht="19.899999999999999" customHeight="1" x14ac:dyDescent="0.2"/>
    <row r="83" ht="19.899999999999999" customHeight="1" x14ac:dyDescent="0.2"/>
  </sheetData>
  <mergeCells count="8">
    <mergeCell ref="A2:H2"/>
    <mergeCell ref="A4:H4"/>
    <mergeCell ref="A3:F3"/>
    <mergeCell ref="A12:B12"/>
    <mergeCell ref="A32:B32"/>
    <mergeCell ref="A6:H6"/>
    <mergeCell ref="A7:H7"/>
    <mergeCell ref="A9:H9"/>
  </mergeCells>
  <pageMargins left="0.78740157480314965" right="0" top="0.59055118110236227" bottom="0.39370078740157483" header="0.31496062992125984" footer="0.31496062992125984"/>
  <pageSetup paperSize="9" scale="9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3"/>
  <sheetViews>
    <sheetView workbookViewId="0">
      <selection activeCell="F9" sqref="F9"/>
    </sheetView>
  </sheetViews>
  <sheetFormatPr defaultRowHeight="12.75" x14ac:dyDescent="0.2"/>
  <cols>
    <col min="1" max="1" width="1" customWidth="1"/>
    <col min="2" max="2" width="37.7109375" customWidth="1"/>
    <col min="3" max="6" width="25.28515625" customWidth="1"/>
    <col min="7" max="8" width="15.7109375" customWidth="1"/>
  </cols>
  <sheetData>
    <row r="1" spans="2:8" ht="18" x14ac:dyDescent="0.2">
      <c r="B1" s="227"/>
      <c r="C1" s="227"/>
      <c r="D1" s="227"/>
      <c r="E1" s="227"/>
      <c r="F1" s="228"/>
      <c r="G1" s="228"/>
      <c r="H1" s="228"/>
    </row>
    <row r="2" spans="2:8" ht="15.75" customHeight="1" x14ac:dyDescent="0.2">
      <c r="B2" s="296" t="s">
        <v>210</v>
      </c>
      <c r="C2" s="296"/>
      <c r="D2" s="296"/>
      <c r="E2" s="296"/>
      <c r="F2" s="296"/>
      <c r="G2" s="296"/>
      <c r="H2" s="296"/>
    </row>
    <row r="3" spans="2:8" ht="18" x14ac:dyDescent="0.2">
      <c r="B3" s="227"/>
      <c r="C3" s="227"/>
      <c r="D3" s="227"/>
      <c r="E3" s="227"/>
      <c r="F3" s="228"/>
      <c r="G3" s="228"/>
      <c r="H3" s="228"/>
    </row>
    <row r="4" spans="2:8" ht="25.5" x14ac:dyDescent="0.2">
      <c r="B4" s="229" t="s">
        <v>211</v>
      </c>
      <c r="C4" s="229" t="s">
        <v>281</v>
      </c>
      <c r="D4" s="229" t="s">
        <v>282</v>
      </c>
      <c r="E4" s="229" t="s">
        <v>255</v>
      </c>
      <c r="F4" s="229" t="s">
        <v>280</v>
      </c>
      <c r="G4" s="229" t="s">
        <v>89</v>
      </c>
      <c r="H4" s="229" t="s">
        <v>212</v>
      </c>
    </row>
    <row r="5" spans="2:8" x14ac:dyDescent="0.2">
      <c r="B5" s="229">
        <v>1</v>
      </c>
      <c r="C5" s="229">
        <v>2</v>
      </c>
      <c r="D5" s="229">
        <v>3</v>
      </c>
      <c r="E5" s="229">
        <v>4</v>
      </c>
      <c r="F5" s="229">
        <v>5</v>
      </c>
      <c r="G5" s="229" t="s">
        <v>213</v>
      </c>
      <c r="H5" s="229" t="s">
        <v>214</v>
      </c>
    </row>
    <row r="6" spans="2:8" ht="15.75" customHeight="1" x14ac:dyDescent="0.2">
      <c r="B6" s="230" t="s">
        <v>167</v>
      </c>
      <c r="C6" s="248">
        <f>SUM(C7)</f>
        <v>502873.31000000006</v>
      </c>
      <c r="D6" s="248">
        <f t="shared" ref="D6:F6" si="0">SUM(D7)</f>
        <v>1171489</v>
      </c>
      <c r="E6" s="248">
        <f t="shared" si="0"/>
        <v>0</v>
      </c>
      <c r="F6" s="248">
        <f t="shared" si="0"/>
        <v>622040.75</v>
      </c>
      <c r="G6" s="249">
        <f>F6/C6*100</f>
        <v>123.69730857261045</v>
      </c>
      <c r="H6" s="249">
        <f>F6/D6*100</f>
        <v>53.098300538886832</v>
      </c>
    </row>
    <row r="7" spans="2:8" ht="15.75" customHeight="1" x14ac:dyDescent="0.2">
      <c r="B7" s="230" t="s">
        <v>216</v>
      </c>
      <c r="C7" s="248">
        <f>SUM(C8:C9)</f>
        <v>502873.31000000006</v>
      </c>
      <c r="D7" s="248">
        <f t="shared" ref="D7:F7" si="1">SUM(D8:D9)</f>
        <v>1171489</v>
      </c>
      <c r="E7" s="248">
        <v>0</v>
      </c>
      <c r="F7" s="248">
        <f t="shared" si="1"/>
        <v>622040.75</v>
      </c>
      <c r="G7" s="249">
        <f t="shared" ref="G7:G9" si="2">F7/C7*100</f>
        <v>123.69730857261045</v>
      </c>
      <c r="H7" s="249">
        <f t="shared" ref="H7:H9" si="3">F7/D7*100</f>
        <v>53.098300538886832</v>
      </c>
    </row>
    <row r="8" spans="2:8" x14ac:dyDescent="0.2">
      <c r="B8" s="233" t="s">
        <v>217</v>
      </c>
      <c r="C8" s="248">
        <v>474154.09</v>
      </c>
      <c r="D8" s="248">
        <v>1124579</v>
      </c>
      <c r="E8" s="248">
        <v>0</v>
      </c>
      <c r="F8" s="248">
        <v>594826.06999999995</v>
      </c>
      <c r="G8" s="249">
        <f t="shared" si="2"/>
        <v>125.44995024718651</v>
      </c>
      <c r="H8" s="249">
        <f t="shared" si="3"/>
        <v>52.893222263620423</v>
      </c>
    </row>
    <row r="9" spans="2:8" x14ac:dyDescent="0.2">
      <c r="B9" s="234" t="s">
        <v>218</v>
      </c>
      <c r="C9" s="248">
        <v>28719.22</v>
      </c>
      <c r="D9" s="248">
        <f>+'rashodi-programska'!C240+'rashodi-programska'!C245+'rashodi-programska'!C250+'rashodi-programska'!C185+'rashodi-programska'!C116</f>
        <v>46910</v>
      </c>
      <c r="E9" s="248">
        <v>0</v>
      </c>
      <c r="F9" s="248">
        <v>27214.68</v>
      </c>
      <c r="G9" s="249">
        <f t="shared" si="2"/>
        <v>94.761208695779345</v>
      </c>
      <c r="H9" s="249">
        <f t="shared" si="3"/>
        <v>58.014666382434456</v>
      </c>
    </row>
    <row r="10" spans="2:8" x14ac:dyDescent="0.2">
      <c r="B10" s="234"/>
      <c r="C10" s="231"/>
      <c r="D10" s="231"/>
      <c r="E10" s="231"/>
      <c r="F10" s="232"/>
      <c r="G10" s="232"/>
      <c r="H10" s="232"/>
    </row>
    <row r="11" spans="2:8" x14ac:dyDescent="0.2">
      <c r="B11" s="230"/>
      <c r="C11" s="231"/>
      <c r="D11" s="231"/>
      <c r="E11" s="235"/>
      <c r="F11" s="232"/>
      <c r="G11" s="232"/>
      <c r="H11" s="232"/>
    </row>
    <row r="12" spans="2:8" x14ac:dyDescent="0.2">
      <c r="B12" s="236"/>
      <c r="C12" s="231"/>
      <c r="D12" s="231"/>
      <c r="E12" s="235"/>
      <c r="F12" s="232"/>
      <c r="G12" s="232"/>
      <c r="H12" s="232"/>
    </row>
    <row r="13" spans="2:8" x14ac:dyDescent="0.2">
      <c r="B13" s="237"/>
      <c r="C13" s="231"/>
      <c r="D13" s="231"/>
      <c r="E13" s="235"/>
      <c r="F13" s="232"/>
      <c r="G13" s="232"/>
      <c r="H13" s="232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6"/>
  <sheetViews>
    <sheetView workbookViewId="0">
      <selection activeCell="J6" sqref="J6"/>
    </sheetView>
  </sheetViews>
  <sheetFormatPr defaultRowHeight="12.75" x14ac:dyDescent="0.2"/>
  <cols>
    <col min="1" max="1" width="3.42578125" customWidth="1"/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"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spans="2:12" ht="18" customHeight="1" x14ac:dyDescent="0.2">
      <c r="B2" s="296" t="s">
        <v>228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2:12" ht="15.75" customHeight="1" x14ac:dyDescent="0.2">
      <c r="B3" s="296" t="s">
        <v>229</v>
      </c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2:12" ht="18" x14ac:dyDescent="0.2">
      <c r="B4" s="227"/>
      <c r="C4" s="227"/>
      <c r="D4" s="227"/>
      <c r="E4" s="227"/>
      <c r="F4" s="227"/>
      <c r="G4" s="227"/>
      <c r="H4" s="227"/>
      <c r="I4" s="227"/>
      <c r="J4" s="228"/>
      <c r="K4" s="228"/>
      <c r="L4" s="228"/>
    </row>
    <row r="5" spans="2:12" ht="25.5" customHeight="1" x14ac:dyDescent="0.2">
      <c r="B5" s="297" t="s">
        <v>211</v>
      </c>
      <c r="C5" s="298"/>
      <c r="D5" s="298"/>
      <c r="E5" s="298"/>
      <c r="F5" s="299"/>
      <c r="G5" s="238" t="s">
        <v>256</v>
      </c>
      <c r="H5" s="229" t="s">
        <v>254</v>
      </c>
      <c r="I5" s="238" t="s">
        <v>257</v>
      </c>
      <c r="J5" s="256" t="s">
        <v>258</v>
      </c>
      <c r="K5" s="238" t="s">
        <v>89</v>
      </c>
      <c r="L5" s="238" t="s">
        <v>212</v>
      </c>
    </row>
    <row r="6" spans="2:12" x14ac:dyDescent="0.2">
      <c r="B6" s="297">
        <v>1</v>
      </c>
      <c r="C6" s="298"/>
      <c r="D6" s="298"/>
      <c r="E6" s="298"/>
      <c r="F6" s="299"/>
      <c r="G6" s="238">
        <v>2</v>
      </c>
      <c r="H6" s="238">
        <v>3</v>
      </c>
      <c r="I6" s="238">
        <v>4</v>
      </c>
      <c r="J6" s="238">
        <v>5</v>
      </c>
      <c r="K6" s="238" t="s">
        <v>213</v>
      </c>
      <c r="L6" s="238" t="s">
        <v>214</v>
      </c>
    </row>
    <row r="7" spans="2:12" ht="25.5" x14ac:dyDescent="0.2">
      <c r="B7" s="230">
        <v>8</v>
      </c>
      <c r="C7" s="230"/>
      <c r="D7" s="230"/>
      <c r="E7" s="230"/>
      <c r="F7" s="230" t="s">
        <v>219</v>
      </c>
      <c r="G7" s="231"/>
      <c r="H7" s="231"/>
      <c r="I7" s="231"/>
      <c r="J7" s="232"/>
      <c r="K7" s="232"/>
      <c r="L7" s="232"/>
    </row>
    <row r="8" spans="2:12" x14ac:dyDescent="0.2">
      <c r="B8" s="230"/>
      <c r="C8" s="237">
        <v>84</v>
      </c>
      <c r="D8" s="237"/>
      <c r="E8" s="237"/>
      <c r="F8" s="237" t="s">
        <v>220</v>
      </c>
      <c r="G8" s="231"/>
      <c r="H8" s="231"/>
      <c r="I8" s="231"/>
      <c r="J8" s="232"/>
      <c r="K8" s="232"/>
      <c r="L8" s="232"/>
    </row>
    <row r="9" spans="2:12" ht="51" x14ac:dyDescent="0.2">
      <c r="B9" s="239"/>
      <c r="C9" s="239"/>
      <c r="D9" s="239">
        <v>841</v>
      </c>
      <c r="E9" s="239"/>
      <c r="F9" s="240" t="s">
        <v>221</v>
      </c>
      <c r="G9" s="231"/>
      <c r="H9" s="231"/>
      <c r="I9" s="231"/>
      <c r="J9" s="232"/>
      <c r="K9" s="232"/>
      <c r="L9" s="232"/>
    </row>
    <row r="10" spans="2:12" ht="25.5" x14ac:dyDescent="0.2">
      <c r="B10" s="239"/>
      <c r="C10" s="239"/>
      <c r="D10" s="239"/>
      <c r="E10" s="239">
        <v>8413</v>
      </c>
      <c r="F10" s="240" t="s">
        <v>222</v>
      </c>
      <c r="G10" s="231"/>
      <c r="H10" s="231"/>
      <c r="I10" s="231"/>
      <c r="J10" s="232"/>
      <c r="K10" s="232"/>
      <c r="L10" s="232"/>
    </row>
    <row r="11" spans="2:12" x14ac:dyDescent="0.2">
      <c r="B11" s="239"/>
      <c r="C11" s="239"/>
      <c r="D11" s="239"/>
      <c r="E11" s="241" t="s">
        <v>223</v>
      </c>
      <c r="F11" s="233"/>
      <c r="G11" s="231"/>
      <c r="H11" s="231"/>
      <c r="I11" s="231"/>
      <c r="J11" s="232"/>
      <c r="K11" s="232"/>
      <c r="L11" s="232"/>
    </row>
    <row r="12" spans="2:12" ht="25.5" x14ac:dyDescent="0.2">
      <c r="B12" s="242">
        <v>5</v>
      </c>
      <c r="C12" s="243"/>
      <c r="D12" s="243"/>
      <c r="E12" s="243"/>
      <c r="F12" s="244" t="s">
        <v>224</v>
      </c>
      <c r="G12" s="231"/>
      <c r="H12" s="231"/>
      <c r="I12" s="231"/>
      <c r="J12" s="232"/>
      <c r="K12" s="232"/>
      <c r="L12" s="232"/>
    </row>
    <row r="13" spans="2:12" ht="25.5" x14ac:dyDescent="0.2">
      <c r="B13" s="237"/>
      <c r="C13" s="237">
        <v>54</v>
      </c>
      <c r="D13" s="237"/>
      <c r="E13" s="237"/>
      <c r="F13" s="245" t="s">
        <v>225</v>
      </c>
      <c r="G13" s="231"/>
      <c r="H13" s="231"/>
      <c r="I13" s="235"/>
      <c r="J13" s="232"/>
      <c r="K13" s="232"/>
      <c r="L13" s="232"/>
    </row>
    <row r="14" spans="2:12" ht="63.75" x14ac:dyDescent="0.2">
      <c r="B14" s="237"/>
      <c r="C14" s="237"/>
      <c r="D14" s="237">
        <v>541</v>
      </c>
      <c r="E14" s="240"/>
      <c r="F14" s="240" t="s">
        <v>226</v>
      </c>
      <c r="G14" s="231"/>
      <c r="H14" s="231"/>
      <c r="I14" s="235"/>
      <c r="J14" s="232"/>
      <c r="K14" s="232"/>
      <c r="L14" s="232"/>
    </row>
    <row r="15" spans="2:12" ht="38.25" x14ac:dyDescent="0.2">
      <c r="B15" s="237"/>
      <c r="C15" s="237"/>
      <c r="D15" s="237"/>
      <c r="E15" s="240">
        <v>5413</v>
      </c>
      <c r="F15" s="240" t="s">
        <v>227</v>
      </c>
      <c r="G15" s="231"/>
      <c r="H15" s="231"/>
      <c r="I15" s="235"/>
      <c r="J15" s="232"/>
      <c r="K15" s="232"/>
      <c r="L15" s="232"/>
    </row>
    <row r="16" spans="2:12" x14ac:dyDescent="0.2">
      <c r="B16" s="234" t="s">
        <v>215</v>
      </c>
      <c r="C16" s="243"/>
      <c r="D16" s="243"/>
      <c r="E16" s="243"/>
      <c r="F16" s="244" t="s">
        <v>223</v>
      </c>
      <c r="G16" s="231"/>
      <c r="H16" s="231"/>
      <c r="I16" s="231"/>
      <c r="J16" s="232"/>
      <c r="K16" s="232"/>
      <c r="L16" s="232"/>
    </row>
  </sheetData>
  <mergeCells count="4">
    <mergeCell ref="B2:L2"/>
    <mergeCell ref="B3:L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26"/>
  <sheetViews>
    <sheetView workbookViewId="0">
      <selection activeCell="F5" sqref="F5"/>
    </sheetView>
  </sheetViews>
  <sheetFormatPr defaultRowHeight="12.75" x14ac:dyDescent="0.2"/>
  <cols>
    <col min="2" max="2" width="37.7109375" customWidth="1"/>
    <col min="3" max="6" width="25.28515625" customWidth="1"/>
    <col min="7" max="8" width="15.7109375" customWidth="1"/>
  </cols>
  <sheetData>
    <row r="1" spans="2:8" ht="18" x14ac:dyDescent="0.2">
      <c r="B1" s="227"/>
      <c r="C1" s="227"/>
      <c r="D1" s="227"/>
      <c r="E1" s="227"/>
      <c r="F1" s="228"/>
      <c r="G1" s="228"/>
      <c r="H1" s="228"/>
    </row>
    <row r="2" spans="2:8" ht="15.75" customHeight="1" x14ac:dyDescent="0.2">
      <c r="B2" s="296" t="s">
        <v>244</v>
      </c>
      <c r="C2" s="296"/>
      <c r="D2" s="296"/>
      <c r="E2" s="296"/>
      <c r="F2" s="296"/>
      <c r="G2" s="296"/>
      <c r="H2" s="296"/>
    </row>
    <row r="3" spans="2:8" ht="18" x14ac:dyDescent="0.2">
      <c r="B3" s="227"/>
      <c r="C3" s="227"/>
      <c r="D3" s="227"/>
      <c r="E3" s="227"/>
      <c r="F3" s="228"/>
      <c r="G3" s="228"/>
      <c r="H3" s="228"/>
    </row>
    <row r="4" spans="2:8" ht="25.5" x14ac:dyDescent="0.2">
      <c r="B4" s="229" t="s">
        <v>211</v>
      </c>
      <c r="C4" s="256" t="s">
        <v>256</v>
      </c>
      <c r="D4" s="229" t="s">
        <v>254</v>
      </c>
      <c r="E4" s="256" t="s">
        <v>257</v>
      </c>
      <c r="F4" s="256" t="s">
        <v>259</v>
      </c>
      <c r="G4" s="256" t="s">
        <v>89</v>
      </c>
      <c r="H4" s="256" t="s">
        <v>212</v>
      </c>
    </row>
    <row r="5" spans="2:8" x14ac:dyDescent="0.2">
      <c r="B5" s="229">
        <v>1</v>
      </c>
      <c r="C5" s="229">
        <v>2</v>
      </c>
      <c r="D5" s="229">
        <v>3</v>
      </c>
      <c r="E5" s="229">
        <v>4</v>
      </c>
      <c r="F5" s="229">
        <v>5</v>
      </c>
      <c r="G5" s="229" t="s">
        <v>213</v>
      </c>
      <c r="H5" s="229" t="s">
        <v>214</v>
      </c>
    </row>
    <row r="6" spans="2:8" x14ac:dyDescent="0.2">
      <c r="B6" s="230" t="s">
        <v>245</v>
      </c>
      <c r="C6" s="231"/>
      <c r="D6" s="231"/>
      <c r="E6" s="235"/>
      <c r="F6" s="232"/>
      <c r="G6" s="232"/>
      <c r="H6" s="232"/>
    </row>
    <row r="7" spans="2:8" x14ac:dyDescent="0.2">
      <c r="B7" s="230" t="s">
        <v>246</v>
      </c>
      <c r="C7" s="231"/>
      <c r="D7" s="231"/>
      <c r="E7" s="231"/>
      <c r="F7" s="232"/>
      <c r="G7" s="232"/>
      <c r="H7" s="232"/>
    </row>
    <row r="8" spans="2:8" x14ac:dyDescent="0.2">
      <c r="B8" s="257" t="s">
        <v>247</v>
      </c>
      <c r="C8" s="231"/>
      <c r="D8" s="231"/>
      <c r="E8" s="231"/>
      <c r="F8" s="232"/>
      <c r="G8" s="232"/>
      <c r="H8" s="232"/>
    </row>
    <row r="9" spans="2:8" x14ac:dyDescent="0.2">
      <c r="B9" s="258" t="s">
        <v>248</v>
      </c>
      <c r="C9" s="231"/>
      <c r="D9" s="231"/>
      <c r="E9" s="231"/>
      <c r="F9" s="232"/>
      <c r="G9" s="232"/>
      <c r="H9" s="232"/>
    </row>
    <row r="10" spans="2:8" x14ac:dyDescent="0.2">
      <c r="B10" s="258" t="s">
        <v>223</v>
      </c>
      <c r="C10" s="231"/>
      <c r="D10" s="231"/>
      <c r="E10" s="231"/>
      <c r="F10" s="232"/>
      <c r="G10" s="232"/>
      <c r="H10" s="232"/>
    </row>
    <row r="11" spans="2:8" x14ac:dyDescent="0.2">
      <c r="B11" s="230" t="s">
        <v>249</v>
      </c>
      <c r="C11" s="231"/>
      <c r="D11" s="231"/>
      <c r="E11" s="235"/>
      <c r="F11" s="232"/>
      <c r="G11" s="232"/>
      <c r="H11" s="232"/>
    </row>
    <row r="12" spans="2:8" x14ac:dyDescent="0.2">
      <c r="B12" s="236" t="s">
        <v>250</v>
      </c>
      <c r="C12" s="231"/>
      <c r="D12" s="231"/>
      <c r="E12" s="235"/>
      <c r="F12" s="232"/>
      <c r="G12" s="232"/>
      <c r="H12" s="232"/>
    </row>
    <row r="13" spans="2:8" x14ac:dyDescent="0.2">
      <c r="B13" s="230" t="s">
        <v>251</v>
      </c>
      <c r="C13" s="231"/>
      <c r="D13" s="231"/>
      <c r="E13" s="235"/>
      <c r="F13" s="232"/>
      <c r="G13" s="232"/>
      <c r="H13" s="232"/>
    </row>
    <row r="14" spans="2:8" x14ac:dyDescent="0.2">
      <c r="B14" s="236" t="s">
        <v>252</v>
      </c>
      <c r="C14" s="231"/>
      <c r="D14" s="231"/>
      <c r="E14" s="235"/>
      <c r="F14" s="232"/>
      <c r="G14" s="232"/>
      <c r="H14" s="232"/>
    </row>
    <row r="15" spans="2:8" x14ac:dyDescent="0.2">
      <c r="B15" s="237" t="s">
        <v>215</v>
      </c>
      <c r="C15" s="231"/>
      <c r="D15" s="231"/>
      <c r="E15" s="235"/>
      <c r="F15" s="232"/>
      <c r="G15" s="232"/>
      <c r="H15" s="232"/>
    </row>
    <row r="16" spans="2:8" x14ac:dyDescent="0.2">
      <c r="B16" s="236"/>
      <c r="C16" s="231"/>
      <c r="D16" s="231"/>
      <c r="E16" s="235"/>
      <c r="F16" s="232"/>
      <c r="G16" s="232"/>
      <c r="H16" s="232"/>
    </row>
    <row r="17" spans="2:8" ht="15.75" customHeight="1" x14ac:dyDescent="0.2">
      <c r="B17" s="230" t="s">
        <v>253</v>
      </c>
      <c r="C17" s="231"/>
      <c r="D17" s="231"/>
      <c r="E17" s="235"/>
      <c r="F17" s="232"/>
      <c r="G17" s="232"/>
      <c r="H17" s="232"/>
    </row>
    <row r="18" spans="2:8" ht="15.75" customHeight="1" x14ac:dyDescent="0.2">
      <c r="B18" s="230" t="s">
        <v>246</v>
      </c>
      <c r="C18" s="231"/>
      <c r="D18" s="231"/>
      <c r="E18" s="231"/>
      <c r="F18" s="232"/>
      <c r="G18" s="232"/>
      <c r="H18" s="232"/>
    </row>
    <row r="19" spans="2:8" x14ac:dyDescent="0.2">
      <c r="B19" s="257" t="s">
        <v>247</v>
      </c>
      <c r="C19" s="231"/>
      <c r="D19" s="231"/>
      <c r="E19" s="231"/>
      <c r="F19" s="232"/>
      <c r="G19" s="232"/>
      <c r="H19" s="232"/>
    </row>
    <row r="20" spans="2:8" x14ac:dyDescent="0.2">
      <c r="B20" s="258" t="s">
        <v>248</v>
      </c>
      <c r="C20" s="231"/>
      <c r="D20" s="231"/>
      <c r="E20" s="231"/>
      <c r="F20" s="232"/>
      <c r="G20" s="232"/>
      <c r="H20" s="232"/>
    </row>
    <row r="21" spans="2:8" x14ac:dyDescent="0.2">
      <c r="B21" s="258" t="s">
        <v>223</v>
      </c>
      <c r="C21" s="231"/>
      <c r="D21" s="231"/>
      <c r="E21" s="231"/>
      <c r="F21" s="232"/>
      <c r="G21" s="232"/>
      <c r="H21" s="232"/>
    </row>
    <row r="22" spans="2:8" x14ac:dyDescent="0.2">
      <c r="B22" s="230" t="s">
        <v>249</v>
      </c>
      <c r="C22" s="231"/>
      <c r="D22" s="231"/>
      <c r="E22" s="235"/>
      <c r="F22" s="232"/>
      <c r="G22" s="232"/>
      <c r="H22" s="232"/>
    </row>
    <row r="23" spans="2:8" x14ac:dyDescent="0.2">
      <c r="B23" s="236" t="s">
        <v>250</v>
      </c>
      <c r="C23" s="231"/>
      <c r="D23" s="231"/>
      <c r="E23" s="235"/>
      <c r="F23" s="232"/>
      <c r="G23" s="232"/>
      <c r="H23" s="232"/>
    </row>
    <row r="24" spans="2:8" x14ac:dyDescent="0.2">
      <c r="B24" s="230" t="s">
        <v>251</v>
      </c>
      <c r="C24" s="231"/>
      <c r="D24" s="231"/>
      <c r="E24" s="235"/>
      <c r="F24" s="232"/>
      <c r="G24" s="232"/>
      <c r="H24" s="232"/>
    </row>
    <row r="25" spans="2:8" x14ac:dyDescent="0.2">
      <c r="B25" s="236" t="s">
        <v>252</v>
      </c>
      <c r="C25" s="231"/>
      <c r="D25" s="231"/>
      <c r="E25" s="235"/>
      <c r="F25" s="232"/>
      <c r="G25" s="232"/>
      <c r="H25" s="232"/>
    </row>
    <row r="26" spans="2:8" x14ac:dyDescent="0.2">
      <c r="B26" s="237" t="s">
        <v>215</v>
      </c>
      <c r="C26" s="231"/>
      <c r="D26" s="231"/>
      <c r="E26" s="235"/>
      <c r="F26" s="232"/>
      <c r="G26" s="232"/>
      <c r="H26" s="232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2"/>
  <sheetViews>
    <sheetView zoomScale="130" zoomScaleNormal="130" workbookViewId="0">
      <selection activeCell="J18" sqref="J18"/>
    </sheetView>
  </sheetViews>
  <sheetFormatPr defaultColWidth="11.42578125" defaultRowHeight="11.25" x14ac:dyDescent="0.2"/>
  <cols>
    <col min="1" max="1" width="8" style="28" customWidth="1"/>
    <col min="2" max="2" width="40.140625" style="28" customWidth="1"/>
    <col min="3" max="3" width="13.28515625" style="28" customWidth="1"/>
    <col min="4" max="7" width="13.42578125" style="126" customWidth="1"/>
    <col min="8" max="8" width="13.42578125" style="206" customWidth="1"/>
    <col min="9" max="224" width="11.42578125" style="28"/>
    <col min="225" max="225" width="16" style="28" customWidth="1"/>
    <col min="226" max="232" width="17.5703125" style="28" customWidth="1"/>
    <col min="233" max="233" width="7.85546875" style="28" customWidth="1"/>
    <col min="234" max="234" width="14.28515625" style="28" customWidth="1"/>
    <col min="235" max="235" width="7.85546875" style="28" customWidth="1"/>
    <col min="236" max="480" width="11.42578125" style="28"/>
    <col min="481" max="481" width="16" style="28" customWidth="1"/>
    <col min="482" max="488" width="17.5703125" style="28" customWidth="1"/>
    <col min="489" max="489" width="7.85546875" style="28" customWidth="1"/>
    <col min="490" max="490" width="14.28515625" style="28" customWidth="1"/>
    <col min="491" max="491" width="7.85546875" style="28" customWidth="1"/>
    <col min="492" max="736" width="11.42578125" style="28"/>
    <col min="737" max="737" width="16" style="28" customWidth="1"/>
    <col min="738" max="744" width="17.5703125" style="28" customWidth="1"/>
    <col min="745" max="745" width="7.85546875" style="28" customWidth="1"/>
    <col min="746" max="746" width="14.28515625" style="28" customWidth="1"/>
    <col min="747" max="747" width="7.85546875" style="28" customWidth="1"/>
    <col min="748" max="992" width="11.42578125" style="28"/>
    <col min="993" max="993" width="16" style="28" customWidth="1"/>
    <col min="994" max="1000" width="17.5703125" style="28" customWidth="1"/>
    <col min="1001" max="1001" width="7.85546875" style="28" customWidth="1"/>
    <col min="1002" max="1002" width="14.28515625" style="28" customWidth="1"/>
    <col min="1003" max="1003" width="7.85546875" style="28" customWidth="1"/>
    <col min="1004" max="1248" width="11.42578125" style="28"/>
    <col min="1249" max="1249" width="16" style="28" customWidth="1"/>
    <col min="1250" max="1256" width="17.5703125" style="28" customWidth="1"/>
    <col min="1257" max="1257" width="7.85546875" style="28" customWidth="1"/>
    <col min="1258" max="1258" width="14.28515625" style="28" customWidth="1"/>
    <col min="1259" max="1259" width="7.85546875" style="28" customWidth="1"/>
    <col min="1260" max="1504" width="11.42578125" style="28"/>
    <col min="1505" max="1505" width="16" style="28" customWidth="1"/>
    <col min="1506" max="1512" width="17.5703125" style="28" customWidth="1"/>
    <col min="1513" max="1513" width="7.85546875" style="28" customWidth="1"/>
    <col min="1514" max="1514" width="14.28515625" style="28" customWidth="1"/>
    <col min="1515" max="1515" width="7.85546875" style="28" customWidth="1"/>
    <col min="1516" max="1760" width="11.42578125" style="28"/>
    <col min="1761" max="1761" width="16" style="28" customWidth="1"/>
    <col min="1762" max="1768" width="17.5703125" style="28" customWidth="1"/>
    <col min="1769" max="1769" width="7.85546875" style="28" customWidth="1"/>
    <col min="1770" max="1770" width="14.28515625" style="28" customWidth="1"/>
    <col min="1771" max="1771" width="7.85546875" style="28" customWidth="1"/>
    <col min="1772" max="2016" width="11.42578125" style="28"/>
    <col min="2017" max="2017" width="16" style="28" customWidth="1"/>
    <col min="2018" max="2024" width="17.5703125" style="28" customWidth="1"/>
    <col min="2025" max="2025" width="7.85546875" style="28" customWidth="1"/>
    <col min="2026" max="2026" width="14.28515625" style="28" customWidth="1"/>
    <col min="2027" max="2027" width="7.85546875" style="28" customWidth="1"/>
    <col min="2028" max="2272" width="11.42578125" style="28"/>
    <col min="2273" max="2273" width="16" style="28" customWidth="1"/>
    <col min="2274" max="2280" width="17.5703125" style="28" customWidth="1"/>
    <col min="2281" max="2281" width="7.85546875" style="28" customWidth="1"/>
    <col min="2282" max="2282" width="14.28515625" style="28" customWidth="1"/>
    <col min="2283" max="2283" width="7.85546875" style="28" customWidth="1"/>
    <col min="2284" max="2528" width="11.42578125" style="28"/>
    <col min="2529" max="2529" width="16" style="28" customWidth="1"/>
    <col min="2530" max="2536" width="17.5703125" style="28" customWidth="1"/>
    <col min="2537" max="2537" width="7.85546875" style="28" customWidth="1"/>
    <col min="2538" max="2538" width="14.28515625" style="28" customWidth="1"/>
    <col min="2539" max="2539" width="7.85546875" style="28" customWidth="1"/>
    <col min="2540" max="2784" width="11.42578125" style="28"/>
    <col min="2785" max="2785" width="16" style="28" customWidth="1"/>
    <col min="2786" max="2792" width="17.5703125" style="28" customWidth="1"/>
    <col min="2793" max="2793" width="7.85546875" style="28" customWidth="1"/>
    <col min="2794" max="2794" width="14.28515625" style="28" customWidth="1"/>
    <col min="2795" max="2795" width="7.85546875" style="28" customWidth="1"/>
    <col min="2796" max="3040" width="11.42578125" style="28"/>
    <col min="3041" max="3041" width="16" style="28" customWidth="1"/>
    <col min="3042" max="3048" width="17.5703125" style="28" customWidth="1"/>
    <col min="3049" max="3049" width="7.85546875" style="28" customWidth="1"/>
    <col min="3050" max="3050" width="14.28515625" style="28" customWidth="1"/>
    <col min="3051" max="3051" width="7.85546875" style="28" customWidth="1"/>
    <col min="3052" max="3296" width="11.42578125" style="28"/>
    <col min="3297" max="3297" width="16" style="28" customWidth="1"/>
    <col min="3298" max="3304" width="17.5703125" style="28" customWidth="1"/>
    <col min="3305" max="3305" width="7.85546875" style="28" customWidth="1"/>
    <col min="3306" max="3306" width="14.28515625" style="28" customWidth="1"/>
    <col min="3307" max="3307" width="7.85546875" style="28" customWidth="1"/>
    <col min="3308" max="3552" width="11.42578125" style="28"/>
    <col min="3553" max="3553" width="16" style="28" customWidth="1"/>
    <col min="3554" max="3560" width="17.5703125" style="28" customWidth="1"/>
    <col min="3561" max="3561" width="7.85546875" style="28" customWidth="1"/>
    <col min="3562" max="3562" width="14.28515625" style="28" customWidth="1"/>
    <col min="3563" max="3563" width="7.85546875" style="28" customWidth="1"/>
    <col min="3564" max="3808" width="11.42578125" style="28"/>
    <col min="3809" max="3809" width="16" style="28" customWidth="1"/>
    <col min="3810" max="3816" width="17.5703125" style="28" customWidth="1"/>
    <col min="3817" max="3817" width="7.85546875" style="28" customWidth="1"/>
    <col min="3818" max="3818" width="14.28515625" style="28" customWidth="1"/>
    <col min="3819" max="3819" width="7.85546875" style="28" customWidth="1"/>
    <col min="3820" max="4064" width="11.42578125" style="28"/>
    <col min="4065" max="4065" width="16" style="28" customWidth="1"/>
    <col min="4066" max="4072" width="17.5703125" style="28" customWidth="1"/>
    <col min="4073" max="4073" width="7.85546875" style="28" customWidth="1"/>
    <col min="4074" max="4074" width="14.28515625" style="28" customWidth="1"/>
    <col min="4075" max="4075" width="7.85546875" style="28" customWidth="1"/>
    <col min="4076" max="4320" width="11.42578125" style="28"/>
    <col min="4321" max="4321" width="16" style="28" customWidth="1"/>
    <col min="4322" max="4328" width="17.5703125" style="28" customWidth="1"/>
    <col min="4329" max="4329" width="7.85546875" style="28" customWidth="1"/>
    <col min="4330" max="4330" width="14.28515625" style="28" customWidth="1"/>
    <col min="4331" max="4331" width="7.85546875" style="28" customWidth="1"/>
    <col min="4332" max="4576" width="11.42578125" style="28"/>
    <col min="4577" max="4577" width="16" style="28" customWidth="1"/>
    <col min="4578" max="4584" width="17.5703125" style="28" customWidth="1"/>
    <col min="4585" max="4585" width="7.85546875" style="28" customWidth="1"/>
    <col min="4586" max="4586" width="14.28515625" style="28" customWidth="1"/>
    <col min="4587" max="4587" width="7.85546875" style="28" customWidth="1"/>
    <col min="4588" max="4832" width="11.42578125" style="28"/>
    <col min="4833" max="4833" width="16" style="28" customWidth="1"/>
    <col min="4834" max="4840" width="17.5703125" style="28" customWidth="1"/>
    <col min="4841" max="4841" width="7.85546875" style="28" customWidth="1"/>
    <col min="4842" max="4842" width="14.28515625" style="28" customWidth="1"/>
    <col min="4843" max="4843" width="7.85546875" style="28" customWidth="1"/>
    <col min="4844" max="5088" width="11.42578125" style="28"/>
    <col min="5089" max="5089" width="16" style="28" customWidth="1"/>
    <col min="5090" max="5096" width="17.5703125" style="28" customWidth="1"/>
    <col min="5097" max="5097" width="7.85546875" style="28" customWidth="1"/>
    <col min="5098" max="5098" width="14.28515625" style="28" customWidth="1"/>
    <col min="5099" max="5099" width="7.85546875" style="28" customWidth="1"/>
    <col min="5100" max="5344" width="11.42578125" style="28"/>
    <col min="5345" max="5345" width="16" style="28" customWidth="1"/>
    <col min="5346" max="5352" width="17.5703125" style="28" customWidth="1"/>
    <col min="5353" max="5353" width="7.85546875" style="28" customWidth="1"/>
    <col min="5354" max="5354" width="14.28515625" style="28" customWidth="1"/>
    <col min="5355" max="5355" width="7.85546875" style="28" customWidth="1"/>
    <col min="5356" max="5600" width="11.42578125" style="28"/>
    <col min="5601" max="5601" width="16" style="28" customWidth="1"/>
    <col min="5602" max="5608" width="17.5703125" style="28" customWidth="1"/>
    <col min="5609" max="5609" width="7.85546875" style="28" customWidth="1"/>
    <col min="5610" max="5610" width="14.28515625" style="28" customWidth="1"/>
    <col min="5611" max="5611" width="7.85546875" style="28" customWidth="1"/>
    <col min="5612" max="5856" width="11.42578125" style="28"/>
    <col min="5857" max="5857" width="16" style="28" customWidth="1"/>
    <col min="5858" max="5864" width="17.5703125" style="28" customWidth="1"/>
    <col min="5865" max="5865" width="7.85546875" style="28" customWidth="1"/>
    <col min="5866" max="5866" width="14.28515625" style="28" customWidth="1"/>
    <col min="5867" max="5867" width="7.85546875" style="28" customWidth="1"/>
    <col min="5868" max="6112" width="11.42578125" style="28"/>
    <col min="6113" max="6113" width="16" style="28" customWidth="1"/>
    <col min="6114" max="6120" width="17.5703125" style="28" customWidth="1"/>
    <col min="6121" max="6121" width="7.85546875" style="28" customWidth="1"/>
    <col min="6122" max="6122" width="14.28515625" style="28" customWidth="1"/>
    <col min="6123" max="6123" width="7.85546875" style="28" customWidth="1"/>
    <col min="6124" max="6368" width="11.42578125" style="28"/>
    <col min="6369" max="6369" width="16" style="28" customWidth="1"/>
    <col min="6370" max="6376" width="17.5703125" style="28" customWidth="1"/>
    <col min="6377" max="6377" width="7.85546875" style="28" customWidth="1"/>
    <col min="6378" max="6378" width="14.28515625" style="28" customWidth="1"/>
    <col min="6379" max="6379" width="7.85546875" style="28" customWidth="1"/>
    <col min="6380" max="6624" width="11.42578125" style="28"/>
    <col min="6625" max="6625" width="16" style="28" customWidth="1"/>
    <col min="6626" max="6632" width="17.5703125" style="28" customWidth="1"/>
    <col min="6633" max="6633" width="7.85546875" style="28" customWidth="1"/>
    <col min="6634" max="6634" width="14.28515625" style="28" customWidth="1"/>
    <col min="6635" max="6635" width="7.85546875" style="28" customWidth="1"/>
    <col min="6636" max="6880" width="11.42578125" style="28"/>
    <col min="6881" max="6881" width="16" style="28" customWidth="1"/>
    <col min="6882" max="6888" width="17.5703125" style="28" customWidth="1"/>
    <col min="6889" max="6889" width="7.85546875" style="28" customWidth="1"/>
    <col min="6890" max="6890" width="14.28515625" style="28" customWidth="1"/>
    <col min="6891" max="6891" width="7.85546875" style="28" customWidth="1"/>
    <col min="6892" max="7136" width="11.42578125" style="28"/>
    <col min="7137" max="7137" width="16" style="28" customWidth="1"/>
    <col min="7138" max="7144" width="17.5703125" style="28" customWidth="1"/>
    <col min="7145" max="7145" width="7.85546875" style="28" customWidth="1"/>
    <col min="7146" max="7146" width="14.28515625" style="28" customWidth="1"/>
    <col min="7147" max="7147" width="7.85546875" style="28" customWidth="1"/>
    <col min="7148" max="7392" width="11.42578125" style="28"/>
    <col min="7393" max="7393" width="16" style="28" customWidth="1"/>
    <col min="7394" max="7400" width="17.5703125" style="28" customWidth="1"/>
    <col min="7401" max="7401" width="7.85546875" style="28" customWidth="1"/>
    <col min="7402" max="7402" width="14.28515625" style="28" customWidth="1"/>
    <col min="7403" max="7403" width="7.85546875" style="28" customWidth="1"/>
    <col min="7404" max="7648" width="11.42578125" style="28"/>
    <col min="7649" max="7649" width="16" style="28" customWidth="1"/>
    <col min="7650" max="7656" width="17.5703125" style="28" customWidth="1"/>
    <col min="7657" max="7657" width="7.85546875" style="28" customWidth="1"/>
    <col min="7658" max="7658" width="14.28515625" style="28" customWidth="1"/>
    <col min="7659" max="7659" width="7.85546875" style="28" customWidth="1"/>
    <col min="7660" max="7904" width="11.42578125" style="28"/>
    <col min="7905" max="7905" width="16" style="28" customWidth="1"/>
    <col min="7906" max="7912" width="17.5703125" style="28" customWidth="1"/>
    <col min="7913" max="7913" width="7.85546875" style="28" customWidth="1"/>
    <col min="7914" max="7914" width="14.28515625" style="28" customWidth="1"/>
    <col min="7915" max="7915" width="7.85546875" style="28" customWidth="1"/>
    <col min="7916" max="8160" width="11.42578125" style="28"/>
    <col min="8161" max="8161" width="16" style="28" customWidth="1"/>
    <col min="8162" max="8168" width="17.5703125" style="28" customWidth="1"/>
    <col min="8169" max="8169" width="7.85546875" style="28" customWidth="1"/>
    <col min="8170" max="8170" width="14.28515625" style="28" customWidth="1"/>
    <col min="8171" max="8171" width="7.85546875" style="28" customWidth="1"/>
    <col min="8172" max="8416" width="11.42578125" style="28"/>
    <col min="8417" max="8417" width="16" style="28" customWidth="1"/>
    <col min="8418" max="8424" width="17.5703125" style="28" customWidth="1"/>
    <col min="8425" max="8425" width="7.85546875" style="28" customWidth="1"/>
    <col min="8426" max="8426" width="14.28515625" style="28" customWidth="1"/>
    <col min="8427" max="8427" width="7.85546875" style="28" customWidth="1"/>
    <col min="8428" max="8672" width="11.42578125" style="28"/>
    <col min="8673" max="8673" width="16" style="28" customWidth="1"/>
    <col min="8674" max="8680" width="17.5703125" style="28" customWidth="1"/>
    <col min="8681" max="8681" width="7.85546875" style="28" customWidth="1"/>
    <col min="8682" max="8682" width="14.28515625" style="28" customWidth="1"/>
    <col min="8683" max="8683" width="7.85546875" style="28" customWidth="1"/>
    <col min="8684" max="8928" width="11.42578125" style="28"/>
    <col min="8929" max="8929" width="16" style="28" customWidth="1"/>
    <col min="8930" max="8936" width="17.5703125" style="28" customWidth="1"/>
    <col min="8937" max="8937" width="7.85546875" style="28" customWidth="1"/>
    <col min="8938" max="8938" width="14.28515625" style="28" customWidth="1"/>
    <col min="8939" max="8939" width="7.85546875" style="28" customWidth="1"/>
    <col min="8940" max="9184" width="11.42578125" style="28"/>
    <col min="9185" max="9185" width="16" style="28" customWidth="1"/>
    <col min="9186" max="9192" width="17.5703125" style="28" customWidth="1"/>
    <col min="9193" max="9193" width="7.85546875" style="28" customWidth="1"/>
    <col min="9194" max="9194" width="14.28515625" style="28" customWidth="1"/>
    <col min="9195" max="9195" width="7.85546875" style="28" customWidth="1"/>
    <col min="9196" max="9440" width="11.42578125" style="28"/>
    <col min="9441" max="9441" width="16" style="28" customWidth="1"/>
    <col min="9442" max="9448" width="17.5703125" style="28" customWidth="1"/>
    <col min="9449" max="9449" width="7.85546875" style="28" customWidth="1"/>
    <col min="9450" max="9450" width="14.28515625" style="28" customWidth="1"/>
    <col min="9451" max="9451" width="7.85546875" style="28" customWidth="1"/>
    <col min="9452" max="9696" width="11.42578125" style="28"/>
    <col min="9697" max="9697" width="16" style="28" customWidth="1"/>
    <col min="9698" max="9704" width="17.5703125" style="28" customWidth="1"/>
    <col min="9705" max="9705" width="7.85546875" style="28" customWidth="1"/>
    <col min="9706" max="9706" width="14.28515625" style="28" customWidth="1"/>
    <col min="9707" max="9707" width="7.85546875" style="28" customWidth="1"/>
    <col min="9708" max="9952" width="11.42578125" style="28"/>
    <col min="9953" max="9953" width="16" style="28" customWidth="1"/>
    <col min="9954" max="9960" width="17.5703125" style="28" customWidth="1"/>
    <col min="9961" max="9961" width="7.85546875" style="28" customWidth="1"/>
    <col min="9962" max="9962" width="14.28515625" style="28" customWidth="1"/>
    <col min="9963" max="9963" width="7.85546875" style="28" customWidth="1"/>
    <col min="9964" max="10208" width="11.42578125" style="28"/>
    <col min="10209" max="10209" width="16" style="28" customWidth="1"/>
    <col min="10210" max="10216" width="17.5703125" style="28" customWidth="1"/>
    <col min="10217" max="10217" width="7.85546875" style="28" customWidth="1"/>
    <col min="10218" max="10218" width="14.28515625" style="28" customWidth="1"/>
    <col min="10219" max="10219" width="7.85546875" style="28" customWidth="1"/>
    <col min="10220" max="10464" width="11.42578125" style="28"/>
    <col min="10465" max="10465" width="16" style="28" customWidth="1"/>
    <col min="10466" max="10472" width="17.5703125" style="28" customWidth="1"/>
    <col min="10473" max="10473" width="7.85546875" style="28" customWidth="1"/>
    <col min="10474" max="10474" width="14.28515625" style="28" customWidth="1"/>
    <col min="10475" max="10475" width="7.85546875" style="28" customWidth="1"/>
    <col min="10476" max="10720" width="11.42578125" style="28"/>
    <col min="10721" max="10721" width="16" style="28" customWidth="1"/>
    <col min="10722" max="10728" width="17.5703125" style="28" customWidth="1"/>
    <col min="10729" max="10729" width="7.85546875" style="28" customWidth="1"/>
    <col min="10730" max="10730" width="14.28515625" style="28" customWidth="1"/>
    <col min="10731" max="10731" width="7.85546875" style="28" customWidth="1"/>
    <col min="10732" max="10976" width="11.42578125" style="28"/>
    <col min="10977" max="10977" width="16" style="28" customWidth="1"/>
    <col min="10978" max="10984" width="17.5703125" style="28" customWidth="1"/>
    <col min="10985" max="10985" width="7.85546875" style="28" customWidth="1"/>
    <col min="10986" max="10986" width="14.28515625" style="28" customWidth="1"/>
    <col min="10987" max="10987" width="7.85546875" style="28" customWidth="1"/>
    <col min="10988" max="11232" width="11.42578125" style="28"/>
    <col min="11233" max="11233" width="16" style="28" customWidth="1"/>
    <col min="11234" max="11240" width="17.5703125" style="28" customWidth="1"/>
    <col min="11241" max="11241" width="7.85546875" style="28" customWidth="1"/>
    <col min="11242" max="11242" width="14.28515625" style="28" customWidth="1"/>
    <col min="11243" max="11243" width="7.85546875" style="28" customWidth="1"/>
    <col min="11244" max="11488" width="11.42578125" style="28"/>
    <col min="11489" max="11489" width="16" style="28" customWidth="1"/>
    <col min="11490" max="11496" width="17.5703125" style="28" customWidth="1"/>
    <col min="11497" max="11497" width="7.85546875" style="28" customWidth="1"/>
    <col min="11498" max="11498" width="14.28515625" style="28" customWidth="1"/>
    <col min="11499" max="11499" width="7.85546875" style="28" customWidth="1"/>
    <col min="11500" max="11744" width="11.42578125" style="28"/>
    <col min="11745" max="11745" width="16" style="28" customWidth="1"/>
    <col min="11746" max="11752" width="17.5703125" style="28" customWidth="1"/>
    <col min="11753" max="11753" width="7.85546875" style="28" customWidth="1"/>
    <col min="11754" max="11754" width="14.28515625" style="28" customWidth="1"/>
    <col min="11755" max="11755" width="7.85546875" style="28" customWidth="1"/>
    <col min="11756" max="12000" width="11.42578125" style="28"/>
    <col min="12001" max="12001" width="16" style="28" customWidth="1"/>
    <col min="12002" max="12008" width="17.5703125" style="28" customWidth="1"/>
    <col min="12009" max="12009" width="7.85546875" style="28" customWidth="1"/>
    <col min="12010" max="12010" width="14.28515625" style="28" customWidth="1"/>
    <col min="12011" max="12011" width="7.85546875" style="28" customWidth="1"/>
    <col min="12012" max="12256" width="11.42578125" style="28"/>
    <col min="12257" max="12257" width="16" style="28" customWidth="1"/>
    <col min="12258" max="12264" width="17.5703125" style="28" customWidth="1"/>
    <col min="12265" max="12265" width="7.85546875" style="28" customWidth="1"/>
    <col min="12266" max="12266" width="14.28515625" style="28" customWidth="1"/>
    <col min="12267" max="12267" width="7.85546875" style="28" customWidth="1"/>
    <col min="12268" max="12512" width="11.42578125" style="28"/>
    <col min="12513" max="12513" width="16" style="28" customWidth="1"/>
    <col min="12514" max="12520" width="17.5703125" style="28" customWidth="1"/>
    <col min="12521" max="12521" width="7.85546875" style="28" customWidth="1"/>
    <col min="12522" max="12522" width="14.28515625" style="28" customWidth="1"/>
    <col min="12523" max="12523" width="7.85546875" style="28" customWidth="1"/>
    <col min="12524" max="12768" width="11.42578125" style="28"/>
    <col min="12769" max="12769" width="16" style="28" customWidth="1"/>
    <col min="12770" max="12776" width="17.5703125" style="28" customWidth="1"/>
    <col min="12777" max="12777" width="7.85546875" style="28" customWidth="1"/>
    <col min="12778" max="12778" width="14.28515625" style="28" customWidth="1"/>
    <col min="12779" max="12779" width="7.85546875" style="28" customWidth="1"/>
    <col min="12780" max="13024" width="11.42578125" style="28"/>
    <col min="13025" max="13025" width="16" style="28" customWidth="1"/>
    <col min="13026" max="13032" width="17.5703125" style="28" customWidth="1"/>
    <col min="13033" max="13033" width="7.85546875" style="28" customWidth="1"/>
    <col min="13034" max="13034" width="14.28515625" style="28" customWidth="1"/>
    <col min="13035" max="13035" width="7.85546875" style="28" customWidth="1"/>
    <col min="13036" max="13280" width="11.42578125" style="28"/>
    <col min="13281" max="13281" width="16" style="28" customWidth="1"/>
    <col min="13282" max="13288" width="17.5703125" style="28" customWidth="1"/>
    <col min="13289" max="13289" width="7.85546875" style="28" customWidth="1"/>
    <col min="13290" max="13290" width="14.28515625" style="28" customWidth="1"/>
    <col min="13291" max="13291" width="7.85546875" style="28" customWidth="1"/>
    <col min="13292" max="13536" width="11.42578125" style="28"/>
    <col min="13537" max="13537" width="16" style="28" customWidth="1"/>
    <col min="13538" max="13544" width="17.5703125" style="28" customWidth="1"/>
    <col min="13545" max="13545" width="7.85546875" style="28" customWidth="1"/>
    <col min="13546" max="13546" width="14.28515625" style="28" customWidth="1"/>
    <col min="13547" max="13547" width="7.85546875" style="28" customWidth="1"/>
    <col min="13548" max="13792" width="11.42578125" style="28"/>
    <col min="13793" max="13793" width="16" style="28" customWidth="1"/>
    <col min="13794" max="13800" width="17.5703125" style="28" customWidth="1"/>
    <col min="13801" max="13801" width="7.85546875" style="28" customWidth="1"/>
    <col min="13802" max="13802" width="14.28515625" style="28" customWidth="1"/>
    <col min="13803" max="13803" width="7.85546875" style="28" customWidth="1"/>
    <col min="13804" max="14048" width="11.42578125" style="28"/>
    <col min="14049" max="14049" width="16" style="28" customWidth="1"/>
    <col min="14050" max="14056" width="17.5703125" style="28" customWidth="1"/>
    <col min="14057" max="14057" width="7.85546875" style="28" customWidth="1"/>
    <col min="14058" max="14058" width="14.28515625" style="28" customWidth="1"/>
    <col min="14059" max="14059" width="7.85546875" style="28" customWidth="1"/>
    <col min="14060" max="14304" width="11.42578125" style="28"/>
    <col min="14305" max="14305" width="16" style="28" customWidth="1"/>
    <col min="14306" max="14312" width="17.5703125" style="28" customWidth="1"/>
    <col min="14313" max="14313" width="7.85546875" style="28" customWidth="1"/>
    <col min="14314" max="14314" width="14.28515625" style="28" customWidth="1"/>
    <col min="14315" max="14315" width="7.85546875" style="28" customWidth="1"/>
    <col min="14316" max="14560" width="11.42578125" style="28"/>
    <col min="14561" max="14561" width="16" style="28" customWidth="1"/>
    <col min="14562" max="14568" width="17.5703125" style="28" customWidth="1"/>
    <col min="14569" max="14569" width="7.85546875" style="28" customWidth="1"/>
    <col min="14570" max="14570" width="14.28515625" style="28" customWidth="1"/>
    <col min="14571" max="14571" width="7.85546875" style="28" customWidth="1"/>
    <col min="14572" max="14816" width="11.42578125" style="28"/>
    <col min="14817" max="14817" width="16" style="28" customWidth="1"/>
    <col min="14818" max="14824" width="17.5703125" style="28" customWidth="1"/>
    <col min="14825" max="14825" width="7.85546875" style="28" customWidth="1"/>
    <col min="14826" max="14826" width="14.28515625" style="28" customWidth="1"/>
    <col min="14827" max="14827" width="7.85546875" style="28" customWidth="1"/>
    <col min="14828" max="15072" width="11.42578125" style="28"/>
    <col min="15073" max="15073" width="16" style="28" customWidth="1"/>
    <col min="15074" max="15080" width="17.5703125" style="28" customWidth="1"/>
    <col min="15081" max="15081" width="7.85546875" style="28" customWidth="1"/>
    <col min="15082" max="15082" width="14.28515625" style="28" customWidth="1"/>
    <col min="15083" max="15083" width="7.85546875" style="28" customWidth="1"/>
    <col min="15084" max="15328" width="11.42578125" style="28"/>
    <col min="15329" max="15329" width="16" style="28" customWidth="1"/>
    <col min="15330" max="15336" width="17.5703125" style="28" customWidth="1"/>
    <col min="15337" max="15337" width="7.85546875" style="28" customWidth="1"/>
    <col min="15338" max="15338" width="14.28515625" style="28" customWidth="1"/>
    <col min="15339" max="15339" width="7.85546875" style="28" customWidth="1"/>
    <col min="15340" max="15584" width="11.42578125" style="28"/>
    <col min="15585" max="15585" width="16" style="28" customWidth="1"/>
    <col min="15586" max="15592" width="17.5703125" style="28" customWidth="1"/>
    <col min="15593" max="15593" width="7.85546875" style="28" customWidth="1"/>
    <col min="15594" max="15594" width="14.28515625" style="28" customWidth="1"/>
    <col min="15595" max="15595" width="7.85546875" style="28" customWidth="1"/>
    <col min="15596" max="15840" width="11.42578125" style="28"/>
    <col min="15841" max="15841" width="16" style="28" customWidth="1"/>
    <col min="15842" max="15848" width="17.5703125" style="28" customWidth="1"/>
    <col min="15849" max="15849" width="7.85546875" style="28" customWidth="1"/>
    <col min="15850" max="15850" width="14.28515625" style="28" customWidth="1"/>
    <col min="15851" max="15851" width="7.85546875" style="28" customWidth="1"/>
    <col min="15852" max="16096" width="11.42578125" style="28"/>
    <col min="16097" max="16097" width="16" style="28" customWidth="1"/>
    <col min="16098" max="16104" width="17.5703125" style="28" customWidth="1"/>
    <col min="16105" max="16105" width="7.85546875" style="28" customWidth="1"/>
    <col min="16106" max="16106" width="14.28515625" style="28" customWidth="1"/>
    <col min="16107" max="16107" width="7.85546875" style="28" customWidth="1"/>
    <col min="16108" max="16384" width="11.42578125" style="28"/>
  </cols>
  <sheetData>
    <row r="1" spans="1:11" x14ac:dyDescent="0.2">
      <c r="A1" s="21" t="s">
        <v>90</v>
      </c>
      <c r="B1" s="21"/>
      <c r="C1" s="21"/>
      <c r="D1" s="21"/>
      <c r="E1" s="21"/>
      <c r="F1" s="21"/>
      <c r="G1" s="21"/>
      <c r="H1" s="189"/>
    </row>
    <row r="2" spans="1:11" ht="12.75" customHeight="1" x14ac:dyDescent="0.2">
      <c r="A2" s="271" t="s">
        <v>292</v>
      </c>
      <c r="B2" s="272"/>
      <c r="C2" s="272"/>
      <c r="D2" s="272"/>
      <c r="E2" s="272"/>
      <c r="F2" s="272"/>
      <c r="G2" s="272"/>
      <c r="H2" s="272"/>
      <c r="I2" s="272"/>
      <c r="J2" s="272"/>
    </row>
    <row r="3" spans="1:11" ht="12.75" customHeight="1" x14ac:dyDescent="0.2">
      <c r="A3" s="273" t="s">
        <v>290</v>
      </c>
      <c r="B3" s="273"/>
      <c r="C3" s="273"/>
      <c r="D3" s="273"/>
      <c r="E3" s="273"/>
      <c r="F3" s="273"/>
      <c r="G3" s="273"/>
      <c r="H3" s="273"/>
      <c r="I3" s="221"/>
      <c r="J3" s="221"/>
    </row>
    <row r="4" spans="1:11" ht="12.75" customHeight="1" x14ac:dyDescent="0.2">
      <c r="A4" s="271" t="s">
        <v>291</v>
      </c>
      <c r="B4" s="272"/>
      <c r="C4" s="272"/>
      <c r="D4" s="272"/>
      <c r="E4" s="272"/>
      <c r="F4" s="272"/>
      <c r="G4" s="272"/>
      <c r="H4" s="272"/>
      <c r="I4" s="272"/>
      <c r="J4" s="272"/>
    </row>
    <row r="6" spans="1:11" ht="12.75" customHeight="1" x14ac:dyDescent="0.2">
      <c r="A6" s="278" t="s">
        <v>97</v>
      </c>
      <c r="B6" s="278"/>
      <c r="C6" s="278"/>
      <c r="D6" s="278"/>
      <c r="E6" s="278"/>
      <c r="F6" s="278"/>
      <c r="G6" s="278"/>
      <c r="H6" s="278"/>
    </row>
    <row r="7" spans="1:11" ht="12.75" customHeight="1" x14ac:dyDescent="0.2">
      <c r="A7" s="278" t="s">
        <v>276</v>
      </c>
      <c r="B7" s="278"/>
      <c r="C7" s="278"/>
      <c r="D7" s="278"/>
      <c r="E7" s="278"/>
      <c r="F7" s="278"/>
      <c r="G7" s="278"/>
      <c r="H7" s="278"/>
    </row>
    <row r="9" spans="1:11" s="99" customFormat="1" x14ac:dyDescent="0.2">
      <c r="A9" s="295" t="s">
        <v>163</v>
      </c>
      <c r="B9" s="295"/>
      <c r="C9" s="295"/>
      <c r="D9" s="295"/>
      <c r="E9" s="295"/>
      <c r="F9" s="295"/>
      <c r="G9" s="295"/>
      <c r="H9" s="295"/>
    </row>
    <row r="10" spans="1:11" s="76" customFormat="1" x14ac:dyDescent="0.2">
      <c r="D10" s="125"/>
      <c r="E10" s="125"/>
      <c r="F10" s="125"/>
      <c r="G10" s="125"/>
      <c r="H10" s="191"/>
    </row>
    <row r="11" spans="1:11" s="76" customFormat="1" ht="38.25" customHeight="1" x14ac:dyDescent="0.2">
      <c r="A11" s="170" t="s">
        <v>164</v>
      </c>
      <c r="B11" s="170" t="s">
        <v>165</v>
      </c>
      <c r="C11" s="170" t="s">
        <v>277</v>
      </c>
      <c r="D11" s="171" t="s">
        <v>272</v>
      </c>
      <c r="E11" s="171" t="s">
        <v>278</v>
      </c>
      <c r="F11" s="171" t="s">
        <v>279</v>
      </c>
      <c r="G11" s="171" t="s">
        <v>89</v>
      </c>
      <c r="H11" s="213" t="s">
        <v>98</v>
      </c>
    </row>
    <row r="12" spans="1:11" s="128" customFormat="1" ht="11.25" customHeight="1" x14ac:dyDescent="0.15">
      <c r="A12" s="293">
        <v>1</v>
      </c>
      <c r="B12" s="294"/>
      <c r="C12" s="226">
        <v>2</v>
      </c>
      <c r="D12" s="129">
        <v>3</v>
      </c>
      <c r="E12" s="129">
        <v>4</v>
      </c>
      <c r="F12" s="129">
        <v>5</v>
      </c>
      <c r="G12" s="129" t="s">
        <v>208</v>
      </c>
      <c r="H12" s="194" t="s">
        <v>209</v>
      </c>
    </row>
    <row r="13" spans="1:11" s="82" customFormat="1" ht="12.75" customHeight="1" x14ac:dyDescent="0.2">
      <c r="A13" s="159" t="s">
        <v>185</v>
      </c>
      <c r="B13" s="160" t="s">
        <v>149</v>
      </c>
      <c r="C13" s="161"/>
      <c r="D13" s="161"/>
      <c r="E13" s="161"/>
      <c r="F13" s="161"/>
      <c r="G13" s="370"/>
      <c r="H13" s="214"/>
    </row>
    <row r="14" spans="1:11" s="82" customFormat="1" ht="12.75" customHeight="1" x14ac:dyDescent="0.2">
      <c r="A14" s="80"/>
      <c r="B14" s="81" t="s">
        <v>147</v>
      </c>
      <c r="C14" s="133">
        <v>18662.48</v>
      </c>
      <c r="D14" s="133">
        <f>'prihodi programska'!D16</f>
        <v>28376</v>
      </c>
      <c r="E14" s="133">
        <v>0</v>
      </c>
      <c r="F14" s="133">
        <f>'prihodi programska'!E16</f>
        <v>17707.849999999999</v>
      </c>
      <c r="G14" s="133">
        <f t="shared" ref="G14:G15" si="0">ROUND(F14/C14*100,2)</f>
        <v>94.88</v>
      </c>
      <c r="H14" s="196">
        <f>ROUND(F14/D14*100,2)</f>
        <v>62.4</v>
      </c>
    </row>
    <row r="15" spans="1:11" s="82" customFormat="1" ht="12.75" customHeight="1" x14ac:dyDescent="0.2">
      <c r="A15" s="80"/>
      <c r="B15" s="81" t="s">
        <v>148</v>
      </c>
      <c r="C15" s="133">
        <v>18405.96</v>
      </c>
      <c r="D15" s="133">
        <f>'rashodi-programska'!C33</f>
        <v>28376</v>
      </c>
      <c r="E15" s="133">
        <v>0</v>
      </c>
      <c r="F15" s="133">
        <f>SUM('rashodi-programska'!E33)</f>
        <v>17192.690000000002</v>
      </c>
      <c r="G15" s="133">
        <f t="shared" si="0"/>
        <v>93.41</v>
      </c>
      <c r="H15" s="196">
        <f t="shared" ref="H15:H38" si="1">ROUND(F15/D15*100,2)</f>
        <v>60.59</v>
      </c>
      <c r="I15" s="166"/>
      <c r="J15" s="166"/>
    </row>
    <row r="16" spans="1:11" s="85" customFormat="1" ht="12.75" customHeight="1" x14ac:dyDescent="0.2">
      <c r="A16" s="159" t="s">
        <v>186</v>
      </c>
      <c r="B16" s="160" t="s">
        <v>150</v>
      </c>
      <c r="C16" s="161"/>
      <c r="D16" s="161"/>
      <c r="E16" s="161"/>
      <c r="F16" s="161"/>
      <c r="G16" s="161"/>
      <c r="H16" s="214"/>
      <c r="K16" s="371"/>
    </row>
    <row r="17" spans="1:11" s="82" customFormat="1" ht="12.75" customHeight="1" x14ac:dyDescent="0.2">
      <c r="A17" s="80"/>
      <c r="B17" s="81" t="s">
        <v>147</v>
      </c>
      <c r="C17" s="133">
        <v>1739.67</v>
      </c>
      <c r="D17" s="133">
        <f>'prihodi programska'!D18</f>
        <v>2800</v>
      </c>
      <c r="E17" s="133">
        <v>0</v>
      </c>
      <c r="F17" s="133">
        <f>'prihodi programska'!E18</f>
        <v>1563.96</v>
      </c>
      <c r="G17" s="133">
        <f t="shared" ref="G17:G18" si="2">ROUND(F17/C17*100,2)</f>
        <v>89.9</v>
      </c>
      <c r="H17" s="196">
        <f t="shared" si="1"/>
        <v>55.86</v>
      </c>
    </row>
    <row r="18" spans="1:11" s="85" customFormat="1" ht="12.75" customHeight="1" x14ac:dyDescent="0.2">
      <c r="A18" s="83"/>
      <c r="B18" s="81" t="s">
        <v>148</v>
      </c>
      <c r="C18" s="133">
        <v>991.08</v>
      </c>
      <c r="D18" s="133">
        <f>'rashodi-programska'!C74</f>
        <v>4000</v>
      </c>
      <c r="E18" s="133">
        <v>0</v>
      </c>
      <c r="F18" s="133">
        <f>'rashodi-programska'!E74</f>
        <v>1903.77</v>
      </c>
      <c r="G18" s="133">
        <f t="shared" si="2"/>
        <v>192.09</v>
      </c>
      <c r="H18" s="196">
        <f t="shared" si="1"/>
        <v>47.59</v>
      </c>
    </row>
    <row r="19" spans="1:11" s="85" customFormat="1" ht="12.75" customHeight="1" x14ac:dyDescent="0.2">
      <c r="A19" s="159" t="s">
        <v>187</v>
      </c>
      <c r="B19" s="160" t="s">
        <v>166</v>
      </c>
      <c r="C19" s="161"/>
      <c r="D19" s="161"/>
      <c r="E19" s="161"/>
      <c r="F19" s="161"/>
      <c r="G19" s="161"/>
      <c r="H19" s="214"/>
    </row>
    <row r="20" spans="1:11" s="82" customFormat="1" ht="12.75" customHeight="1" x14ac:dyDescent="0.2">
      <c r="A20" s="80"/>
      <c r="B20" s="81" t="s">
        <v>147</v>
      </c>
      <c r="C20" s="133">
        <v>855</v>
      </c>
      <c r="D20" s="133">
        <f>'prihodi programska'!D23</f>
        <v>3207.09</v>
      </c>
      <c r="E20" s="133">
        <v>0</v>
      </c>
      <c r="F20" s="133">
        <f>'prihodi programska'!E23</f>
        <v>0</v>
      </c>
      <c r="G20" s="133">
        <f t="shared" ref="G20:G21" si="3">ROUND(F20/C20*100,2)</f>
        <v>0</v>
      </c>
      <c r="H20" s="196">
        <f t="shared" si="1"/>
        <v>0</v>
      </c>
    </row>
    <row r="21" spans="1:11" s="82" customFormat="1" ht="12.75" customHeight="1" x14ac:dyDescent="0.2">
      <c r="A21" s="83"/>
      <c r="B21" s="81" t="s">
        <v>148</v>
      </c>
      <c r="C21" s="133">
        <v>855</v>
      </c>
      <c r="D21" s="133">
        <f>'rashodi-programska'!C110</f>
        <v>3300</v>
      </c>
      <c r="E21" s="133">
        <v>0</v>
      </c>
      <c r="F21" s="133">
        <f>'rashodi-programska'!E110</f>
        <v>91.29</v>
      </c>
      <c r="G21" s="133">
        <f t="shared" si="3"/>
        <v>10.68</v>
      </c>
      <c r="H21" s="196">
        <f t="shared" si="1"/>
        <v>2.77</v>
      </c>
      <c r="K21" s="166"/>
    </row>
    <row r="22" spans="1:11" ht="12.75" customHeight="1" x14ac:dyDescent="0.2">
      <c r="A22" s="159" t="s">
        <v>188</v>
      </c>
      <c r="B22" s="160" t="s">
        <v>151</v>
      </c>
      <c r="C22" s="161"/>
      <c r="D22" s="161"/>
      <c r="E22" s="161"/>
      <c r="F22" s="161"/>
      <c r="G22" s="161"/>
      <c r="H22" s="214"/>
    </row>
    <row r="23" spans="1:11" ht="12.75" customHeight="1" x14ac:dyDescent="0.2">
      <c r="A23" s="80"/>
      <c r="B23" s="81" t="s">
        <v>147</v>
      </c>
      <c r="C23" s="133">
        <v>475491.92</v>
      </c>
      <c r="D23" s="133">
        <f>'prihodi programska'!D27</f>
        <v>1114672</v>
      </c>
      <c r="E23" s="133">
        <v>0</v>
      </c>
      <c r="F23" s="133">
        <f>+'prihodi programska'!E27</f>
        <v>518863.72</v>
      </c>
      <c r="G23" s="133">
        <f t="shared" ref="G23:G24" si="4">ROUND(F23/C23*100,2)</f>
        <v>109.12</v>
      </c>
      <c r="H23" s="196">
        <f t="shared" si="1"/>
        <v>46.55</v>
      </c>
    </row>
    <row r="24" spans="1:11" ht="12.75" customHeight="1" x14ac:dyDescent="0.2">
      <c r="A24" s="83"/>
      <c r="B24" s="81" t="s">
        <v>148</v>
      </c>
      <c r="C24" s="133">
        <v>477697.99</v>
      </c>
      <c r="D24" s="133">
        <f>'rashodi-programska'!C17+'rashodi-programska'!C132+'rashodi-programska'!C235</f>
        <v>1115372</v>
      </c>
      <c r="E24" s="133">
        <v>0</v>
      </c>
      <c r="F24" s="133">
        <f>'rashodi-programska'!E17+'rashodi-programska'!E132+'rashodi-programska'!E235</f>
        <v>596379.64999999991</v>
      </c>
      <c r="G24" s="133">
        <f t="shared" si="4"/>
        <v>124.84</v>
      </c>
      <c r="H24" s="196">
        <f t="shared" si="1"/>
        <v>53.47</v>
      </c>
    </row>
    <row r="25" spans="1:11" ht="12.75" customHeight="1" x14ac:dyDescent="0.2">
      <c r="A25" s="159" t="s">
        <v>189</v>
      </c>
      <c r="B25" s="160" t="s">
        <v>152</v>
      </c>
      <c r="C25" s="161"/>
      <c r="D25" s="161"/>
      <c r="E25" s="161"/>
      <c r="F25" s="161"/>
      <c r="G25" s="161"/>
      <c r="H25" s="214"/>
    </row>
    <row r="26" spans="1:11" ht="12.75" customHeight="1" x14ac:dyDescent="0.2">
      <c r="A26" s="80"/>
      <c r="B26" s="81" t="s">
        <v>147</v>
      </c>
      <c r="C26" s="133"/>
      <c r="D26" s="133">
        <f>'prihodi programska'!D39</f>
        <v>3900</v>
      </c>
      <c r="E26" s="133">
        <v>0</v>
      </c>
      <c r="F26" s="133">
        <f>'prihodi programska'!E39</f>
        <v>879.3</v>
      </c>
      <c r="G26" s="133" t="e">
        <f t="shared" ref="G26:G27" si="5">ROUND(F26/C26*100,2)</f>
        <v>#DIV/0!</v>
      </c>
      <c r="H26" s="196">
        <f t="shared" si="1"/>
        <v>22.55</v>
      </c>
    </row>
    <row r="27" spans="1:11" ht="12.75" customHeight="1" x14ac:dyDescent="0.2">
      <c r="A27" s="83"/>
      <c r="B27" s="81" t="s">
        <v>148</v>
      </c>
      <c r="C27" s="133"/>
      <c r="D27" s="133">
        <f>'rashodi-programska'!C179</f>
        <v>3900</v>
      </c>
      <c r="E27" s="133">
        <v>0</v>
      </c>
      <c r="F27" s="133">
        <f>'rashodi-programska'!E179</f>
        <v>0</v>
      </c>
      <c r="G27" s="133" t="e">
        <f t="shared" si="5"/>
        <v>#DIV/0!</v>
      </c>
      <c r="H27" s="196">
        <f t="shared" si="1"/>
        <v>0</v>
      </c>
    </row>
    <row r="28" spans="1:11" ht="12.75" customHeight="1" x14ac:dyDescent="0.2">
      <c r="A28" s="159" t="s">
        <v>190</v>
      </c>
      <c r="B28" s="160" t="s">
        <v>93</v>
      </c>
      <c r="C28" s="161"/>
      <c r="D28" s="161"/>
      <c r="E28" s="161"/>
      <c r="F28" s="161"/>
      <c r="G28" s="161"/>
      <c r="H28" s="214"/>
    </row>
    <row r="29" spans="1:11" ht="12.75" customHeight="1" x14ac:dyDescent="0.2">
      <c r="A29" s="80"/>
      <c r="B29" s="81" t="s">
        <v>147</v>
      </c>
      <c r="C29" s="133">
        <v>0</v>
      </c>
      <c r="D29" s="133">
        <f>'prihodi programska'!D44</f>
        <v>0</v>
      </c>
      <c r="E29" s="133">
        <v>0</v>
      </c>
      <c r="F29" s="133">
        <f>'prihodi programska'!E44</f>
        <v>0</v>
      </c>
      <c r="G29" s="133" t="e">
        <f>ROUND(F29/C29*100,2)</f>
        <v>#DIV/0!</v>
      </c>
      <c r="H29" s="196" t="e">
        <f t="shared" si="1"/>
        <v>#DIV/0!</v>
      </c>
    </row>
    <row r="30" spans="1:11" ht="12.75" customHeight="1" x14ac:dyDescent="0.2">
      <c r="A30" s="83"/>
      <c r="B30" s="81" t="s">
        <v>148</v>
      </c>
      <c r="C30" s="133">
        <v>0</v>
      </c>
      <c r="D30" s="133">
        <f>'rashodi-programska'!C199</f>
        <v>0</v>
      </c>
      <c r="E30" s="133">
        <f t="shared" ref="E30" si="6">SUM(D30)</f>
        <v>0</v>
      </c>
      <c r="F30" s="133">
        <f>'rashodi-programska'!E199</f>
        <v>0</v>
      </c>
      <c r="G30" s="133" t="e">
        <f>ROUND(F30/C30*100,2)</f>
        <v>#DIV/0!</v>
      </c>
      <c r="H30" s="196" t="e">
        <f t="shared" si="1"/>
        <v>#DIV/0!</v>
      </c>
    </row>
    <row r="31" spans="1:11" ht="12.75" customHeight="1" x14ac:dyDescent="0.2">
      <c r="A31" s="159" t="s">
        <v>191</v>
      </c>
      <c r="B31" s="160" t="s">
        <v>151</v>
      </c>
      <c r="C31" s="161"/>
      <c r="D31" s="161"/>
      <c r="E31" s="161"/>
      <c r="F31" s="161"/>
      <c r="G31" s="161"/>
      <c r="H31" s="214"/>
      <c r="K31" s="167"/>
    </row>
    <row r="32" spans="1:11" ht="12.75" customHeight="1" x14ac:dyDescent="0.2">
      <c r="A32" s="80"/>
      <c r="B32" s="81" t="s">
        <v>147</v>
      </c>
      <c r="C32" s="133">
        <v>5203.8599999999997</v>
      </c>
      <c r="D32" s="133">
        <f>+D33</f>
        <v>14066</v>
      </c>
      <c r="E32" s="133">
        <v>0</v>
      </c>
      <c r="F32" s="133">
        <f>+'prihodi programska'!E54+'prihodi programska'!E51</f>
        <v>7799.38</v>
      </c>
      <c r="G32" s="133">
        <f t="shared" ref="G32:G33" si="7">ROUND(F32/C32*100,2)</f>
        <v>149.88</v>
      </c>
      <c r="H32" s="196">
        <f t="shared" si="1"/>
        <v>55.45</v>
      </c>
    </row>
    <row r="33" spans="1:8" ht="12.75" customHeight="1" x14ac:dyDescent="0.2">
      <c r="A33" s="83"/>
      <c r="B33" s="81" t="s">
        <v>148</v>
      </c>
      <c r="C33" s="133">
        <v>4943.18</v>
      </c>
      <c r="D33" s="133">
        <f>+'rashodi-programska'!C221+'rashodi-programska'!C242+'rashodi-programska'!C247</f>
        <v>14066</v>
      </c>
      <c r="E33" s="133">
        <v>0</v>
      </c>
      <c r="F33" s="133">
        <f>+'rashodi-programska'!E221+'rashodi-programska'!E242+'rashodi-programska'!E247</f>
        <v>7935.89</v>
      </c>
      <c r="G33" s="133">
        <f t="shared" si="7"/>
        <v>160.54</v>
      </c>
      <c r="H33" s="196">
        <f t="shared" si="1"/>
        <v>56.42</v>
      </c>
    </row>
    <row r="34" spans="1:8" ht="12.75" customHeight="1" x14ac:dyDescent="0.2">
      <c r="A34" s="159" t="s">
        <v>205</v>
      </c>
      <c r="B34" s="160" t="s">
        <v>149</v>
      </c>
      <c r="C34" s="161"/>
      <c r="D34" s="161"/>
      <c r="E34" s="161"/>
      <c r="F34" s="161"/>
      <c r="G34" s="161"/>
      <c r="H34" s="214"/>
    </row>
    <row r="35" spans="1:8" ht="12.75" customHeight="1" x14ac:dyDescent="0.2">
      <c r="A35" s="80"/>
      <c r="B35" s="81" t="s">
        <v>147</v>
      </c>
      <c r="C35" s="133"/>
      <c r="D35" s="133">
        <f>+D36</f>
        <v>2475</v>
      </c>
      <c r="E35" s="133">
        <v>0</v>
      </c>
      <c r="F35" s="133">
        <f>+'prihodi programska'!E56</f>
        <v>722.49</v>
      </c>
      <c r="G35" s="133" t="e">
        <f t="shared" ref="G35:G38" si="8">ROUND(F35/C35*100,2)</f>
        <v>#DIV/0!</v>
      </c>
      <c r="H35" s="196">
        <f t="shared" ref="H35:H36" si="9">ROUND(F35/D35*100,2)</f>
        <v>29.19</v>
      </c>
    </row>
    <row r="36" spans="1:8" ht="12.75" customHeight="1" x14ac:dyDescent="0.2">
      <c r="A36" s="83"/>
      <c r="B36" s="81" t="s">
        <v>148</v>
      </c>
      <c r="C36" s="133"/>
      <c r="D36" s="133">
        <f>+'rashodi-programska'!C208</f>
        <v>2475</v>
      </c>
      <c r="E36" s="133">
        <v>0</v>
      </c>
      <c r="F36" s="133">
        <f>+'rashodi-programska'!E208</f>
        <v>400</v>
      </c>
      <c r="G36" s="133" t="e">
        <f t="shared" si="8"/>
        <v>#DIV/0!</v>
      </c>
      <c r="H36" s="196">
        <f t="shared" si="9"/>
        <v>16.16</v>
      </c>
    </row>
    <row r="37" spans="1:8" s="99" customFormat="1" ht="12.75" customHeight="1" x14ac:dyDescent="0.2">
      <c r="A37" s="162"/>
      <c r="B37" s="164" t="s">
        <v>207</v>
      </c>
      <c r="C37" s="163">
        <f>SUM(C14+C20+C17+C23+C26+C29+C32+C35)</f>
        <v>501952.93</v>
      </c>
      <c r="D37" s="163">
        <f>SUM(D14+D20+D17+D23+D26+D29+D32+D35)</f>
        <v>1169496.0900000001</v>
      </c>
      <c r="E37" s="163">
        <v>0</v>
      </c>
      <c r="F37" s="163">
        <f>SUM(F14+F20+F17+F23+F26+F29+F32+F35)</f>
        <v>547536.70000000007</v>
      </c>
      <c r="G37" s="372">
        <f t="shared" si="8"/>
        <v>109.08</v>
      </c>
      <c r="H37" s="215">
        <f t="shared" si="1"/>
        <v>46.82</v>
      </c>
    </row>
    <row r="38" spans="1:8" s="99" customFormat="1" ht="12.75" customHeight="1" x14ac:dyDescent="0.2">
      <c r="A38" s="162"/>
      <c r="B38" s="164" t="s">
        <v>167</v>
      </c>
      <c r="C38" s="163">
        <f>C15+C18+C21+C24+C27+C30+C33+C36</f>
        <v>502893.20999999996</v>
      </c>
      <c r="D38" s="163">
        <f>D15+D18+D21+D24+D27+D30+D33+D36</f>
        <v>1171489</v>
      </c>
      <c r="E38" s="163">
        <v>0</v>
      </c>
      <c r="F38" s="163">
        <f>F15+F18+F21+F24+F27+F30+F33+F36</f>
        <v>623903.28999999992</v>
      </c>
      <c r="G38" s="372">
        <f t="shared" si="8"/>
        <v>124.06</v>
      </c>
      <c r="H38" s="215">
        <f t="shared" si="1"/>
        <v>53.26</v>
      </c>
    </row>
    <row r="39" spans="1:8" ht="21.75" customHeight="1" x14ac:dyDescent="0.2"/>
    <row r="40" spans="1:8" ht="21.75" customHeight="1" x14ac:dyDescent="0.2">
      <c r="H40" s="126"/>
    </row>
    <row r="41" spans="1:8" ht="21.75" customHeight="1" x14ac:dyDescent="0.2"/>
    <row r="42" spans="1:8" ht="21.75" customHeight="1" x14ac:dyDescent="0.2"/>
  </sheetData>
  <mergeCells count="7">
    <mergeCell ref="A12:B12"/>
    <mergeCell ref="A9:H9"/>
    <mergeCell ref="A6:H6"/>
    <mergeCell ref="A7:H7"/>
    <mergeCell ref="A2:J2"/>
    <mergeCell ref="A3:H3"/>
    <mergeCell ref="A4:J4"/>
  </mergeCells>
  <pageMargins left="0.59055118110236227" right="0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0"/>
  <sheetViews>
    <sheetView topLeftCell="A7" zoomScale="160" zoomScaleNormal="160" workbookViewId="0">
      <selection activeCell="H129" sqref="H129"/>
    </sheetView>
  </sheetViews>
  <sheetFormatPr defaultColWidth="9.140625" defaultRowHeight="12.75" x14ac:dyDescent="0.2"/>
  <cols>
    <col min="1" max="1" width="6.140625" style="13" customWidth="1"/>
    <col min="2" max="2" width="40.28515625" style="13" customWidth="1"/>
    <col min="3" max="3" width="14.140625" style="13" customWidth="1"/>
    <col min="4" max="5" width="14.140625" style="20" customWidth="1"/>
    <col min="6" max="6" width="14.140625" style="216" customWidth="1"/>
    <col min="7" max="7" width="9.140625" style="2"/>
    <col min="8" max="8" width="10.140625" style="2" bestFit="1" customWidth="1"/>
    <col min="9" max="16384" width="9.140625" style="2"/>
  </cols>
  <sheetData>
    <row r="1" spans="1:6" s="20" customFormat="1" ht="12.75" customHeight="1" x14ac:dyDescent="0.2">
      <c r="A1" s="278" t="s">
        <v>97</v>
      </c>
      <c r="B1" s="278"/>
      <c r="C1" s="278"/>
      <c r="D1" s="278"/>
      <c r="E1" s="278"/>
      <c r="F1" s="278"/>
    </row>
    <row r="2" spans="1:6" ht="15.6" customHeight="1" x14ac:dyDescent="0.2">
      <c r="A2" s="278" t="s">
        <v>276</v>
      </c>
      <c r="B2" s="278"/>
      <c r="C2" s="278"/>
      <c r="D2" s="278"/>
      <c r="E2" s="278"/>
      <c r="F2" s="278"/>
    </row>
    <row r="3" spans="1:6" s="20" customFormat="1" ht="15.6" customHeight="1" x14ac:dyDescent="0.2">
      <c r="A3" s="177"/>
      <c r="B3" s="177"/>
      <c r="C3" s="177"/>
      <c r="D3" s="223"/>
      <c r="E3" s="177"/>
      <c r="F3" s="177"/>
    </row>
    <row r="4" spans="1:6" s="20" customFormat="1" ht="13.35" customHeight="1" x14ac:dyDescent="0.2">
      <c r="A4" s="278" t="s">
        <v>193</v>
      </c>
      <c r="B4" s="278"/>
      <c r="C4" s="278"/>
      <c r="D4" s="278"/>
      <c r="E4" s="278"/>
      <c r="F4" s="278"/>
    </row>
    <row r="5" spans="1:6" s="59" customFormat="1" ht="13.35" customHeight="1" x14ac:dyDescent="0.2">
      <c r="A5" s="326" t="s">
        <v>157</v>
      </c>
      <c r="B5" s="326"/>
      <c r="C5" s="326"/>
      <c r="D5" s="326"/>
      <c r="E5" s="326"/>
      <c r="F5" s="326"/>
    </row>
    <row r="6" spans="1:6" s="59" customFormat="1" ht="13.35" customHeight="1" x14ac:dyDescent="0.2">
      <c r="A6" s="326" t="s">
        <v>170</v>
      </c>
      <c r="B6" s="326"/>
      <c r="C6" s="326"/>
      <c r="D6" s="326"/>
      <c r="E6" s="326"/>
      <c r="F6" s="326"/>
    </row>
    <row r="7" spans="1:6" s="20" customFormat="1" ht="13.35" customHeight="1" x14ac:dyDescent="0.2">
      <c r="F7" s="216"/>
    </row>
    <row r="8" spans="1:6" ht="7.15" customHeight="1" x14ac:dyDescent="0.2"/>
    <row r="9" spans="1:6" s="1" customFormat="1" ht="39" customHeight="1" x14ac:dyDescent="0.2">
      <c r="A9" s="60" t="s">
        <v>182</v>
      </c>
      <c r="B9" s="61" t="s">
        <v>153</v>
      </c>
      <c r="C9" s="60" t="s">
        <v>272</v>
      </c>
      <c r="D9" s="60" t="s">
        <v>230</v>
      </c>
      <c r="E9" s="60" t="s">
        <v>273</v>
      </c>
      <c r="F9" s="217" t="s">
        <v>89</v>
      </c>
    </row>
    <row r="10" spans="1:6" s="31" customFormat="1" ht="9" customHeight="1" x14ac:dyDescent="0.2">
      <c r="A10" s="327">
        <v>1</v>
      </c>
      <c r="B10" s="328"/>
      <c r="C10" s="62">
        <v>2</v>
      </c>
      <c r="D10" s="62">
        <v>3</v>
      </c>
      <c r="E10" s="62">
        <v>4</v>
      </c>
      <c r="F10" s="218" t="s">
        <v>231</v>
      </c>
    </row>
    <row r="11" spans="1:6" ht="13.5" customHeight="1" x14ac:dyDescent="0.2">
      <c r="A11" s="322" t="s">
        <v>294</v>
      </c>
      <c r="B11" s="323"/>
      <c r="C11" s="63">
        <f>+C12</f>
        <v>1171489</v>
      </c>
      <c r="D11" s="63">
        <v>0</v>
      </c>
      <c r="E11" s="63">
        <f>+E12</f>
        <v>623903.29</v>
      </c>
      <c r="F11" s="63">
        <f>E11/C11*100</f>
        <v>53.257289654448314</v>
      </c>
    </row>
    <row r="12" spans="1:6" ht="13.5" customHeight="1" x14ac:dyDescent="0.2">
      <c r="A12" s="324" t="s">
        <v>295</v>
      </c>
      <c r="B12" s="325"/>
      <c r="C12" s="14">
        <f t="shared" ref="C12:E14" si="0">C13</f>
        <v>1171489</v>
      </c>
      <c r="D12" s="14">
        <v>0</v>
      </c>
      <c r="E12" s="14">
        <f t="shared" si="0"/>
        <v>623903.29</v>
      </c>
      <c r="F12" s="14">
        <f t="shared" ref="F12:F76" si="1">E12/C12*100</f>
        <v>53.257289654448314</v>
      </c>
    </row>
    <row r="13" spans="1:6" ht="13.5" customHeight="1" x14ac:dyDescent="0.2">
      <c r="A13" s="320" t="s">
        <v>296</v>
      </c>
      <c r="B13" s="321"/>
      <c r="C13" s="15">
        <f t="shared" si="0"/>
        <v>1171489</v>
      </c>
      <c r="D13" s="15">
        <v>0</v>
      </c>
      <c r="E13" s="15">
        <f t="shared" si="0"/>
        <v>623903.29</v>
      </c>
      <c r="F13" s="15">
        <f t="shared" si="1"/>
        <v>53.257289654448314</v>
      </c>
    </row>
    <row r="14" spans="1:6" ht="13.5" customHeight="1" x14ac:dyDescent="0.2">
      <c r="A14" s="310" t="s">
        <v>60</v>
      </c>
      <c r="B14" s="311"/>
      <c r="C14" s="16">
        <f t="shared" si="0"/>
        <v>1171489</v>
      </c>
      <c r="D14" s="16">
        <v>0</v>
      </c>
      <c r="E14" s="16">
        <f t="shared" si="0"/>
        <v>623903.29</v>
      </c>
      <c r="F14" s="16">
        <f t="shared" si="1"/>
        <v>53.257289654448314</v>
      </c>
    </row>
    <row r="15" spans="1:6" ht="13.5" customHeight="1" x14ac:dyDescent="0.2">
      <c r="A15" s="312" t="s">
        <v>61</v>
      </c>
      <c r="B15" s="313"/>
      <c r="C15" s="17">
        <f>SUM(C16,C32,C73,C207,C234,C241,C246)</f>
        <v>1171489</v>
      </c>
      <c r="D15" s="17">
        <v>0</v>
      </c>
      <c r="E15" s="17">
        <f>SUM(E16,E33,E73,E207,E234,E241,E246)</f>
        <v>623903.29</v>
      </c>
      <c r="F15" s="16">
        <f t="shared" si="1"/>
        <v>53.257289654448314</v>
      </c>
    </row>
    <row r="16" spans="1:6" ht="13.5" customHeight="1" x14ac:dyDescent="0.2">
      <c r="A16" s="306" t="s">
        <v>194</v>
      </c>
      <c r="B16" s="307"/>
      <c r="C16" s="32">
        <f>C17</f>
        <v>1042372</v>
      </c>
      <c r="D16" s="32">
        <v>0</v>
      </c>
      <c r="E16" s="32">
        <f>E17</f>
        <v>568811.27999999991</v>
      </c>
      <c r="F16" s="32">
        <f t="shared" si="1"/>
        <v>54.568933163975998</v>
      </c>
    </row>
    <row r="17" spans="1:8" s="7" customFormat="1" ht="13.5" customHeight="1" x14ac:dyDescent="0.2">
      <c r="A17" s="300" t="s">
        <v>268</v>
      </c>
      <c r="B17" s="301"/>
      <c r="C17" s="51">
        <f>C18+C27</f>
        <v>1042372</v>
      </c>
      <c r="D17" s="51">
        <v>0</v>
      </c>
      <c r="E17" s="51">
        <f>E18+E27</f>
        <v>568811.27999999991</v>
      </c>
      <c r="F17" s="51">
        <f t="shared" si="1"/>
        <v>54.568933163975998</v>
      </c>
      <c r="H17" s="165"/>
    </row>
    <row r="18" spans="1:8" s="7" customFormat="1" ht="13.5" customHeight="1" x14ac:dyDescent="0.2">
      <c r="A18" s="44">
        <v>31</v>
      </c>
      <c r="B18" s="65" t="s">
        <v>62</v>
      </c>
      <c r="C18" s="50">
        <f>C19+C23+C25</f>
        <v>1001872</v>
      </c>
      <c r="D18" s="50">
        <v>0</v>
      </c>
      <c r="E18" s="50">
        <f>E19+E23+E25</f>
        <v>546123.09</v>
      </c>
      <c r="F18" s="50">
        <f t="shared" si="1"/>
        <v>54.510265782455235</v>
      </c>
    </row>
    <row r="19" spans="1:8" s="7" customFormat="1" ht="13.5" customHeight="1" x14ac:dyDescent="0.2">
      <c r="A19" s="44">
        <v>311</v>
      </c>
      <c r="B19" s="65" t="s">
        <v>100</v>
      </c>
      <c r="C19" s="50">
        <f>SUM(C20:C22)</f>
        <v>831700</v>
      </c>
      <c r="D19" s="50">
        <v>0</v>
      </c>
      <c r="E19" s="50">
        <f>SUM(E20:E22)</f>
        <v>456918.04</v>
      </c>
      <c r="F19" s="35">
        <f t="shared" si="1"/>
        <v>54.93784297222556</v>
      </c>
    </row>
    <row r="20" spans="1:8" s="8" customFormat="1" ht="13.5" customHeight="1" x14ac:dyDescent="0.2">
      <c r="A20" s="9">
        <v>3111</v>
      </c>
      <c r="B20" s="67" t="s">
        <v>101</v>
      </c>
      <c r="C20" s="52">
        <v>810000</v>
      </c>
      <c r="D20" s="52">
        <v>0</v>
      </c>
      <c r="E20" s="52">
        <v>444620.36</v>
      </c>
      <c r="F20" s="35">
        <f t="shared" si="1"/>
        <v>54.891402469135798</v>
      </c>
    </row>
    <row r="21" spans="1:8" s="8" customFormat="1" ht="13.5" customHeight="1" x14ac:dyDescent="0.2">
      <c r="A21" s="9">
        <v>3113</v>
      </c>
      <c r="B21" s="67" t="s">
        <v>64</v>
      </c>
      <c r="C21" s="52">
        <v>12600</v>
      </c>
      <c r="D21" s="52">
        <v>0</v>
      </c>
      <c r="E21" s="52">
        <v>5566.98</v>
      </c>
      <c r="F21" s="35">
        <f t="shared" si="1"/>
        <v>44.182380952380953</v>
      </c>
    </row>
    <row r="22" spans="1:8" s="8" customFormat="1" ht="13.5" customHeight="1" x14ac:dyDescent="0.2">
      <c r="A22" s="9">
        <v>3114</v>
      </c>
      <c r="B22" s="67" t="s">
        <v>177</v>
      </c>
      <c r="C22" s="52">
        <v>9100</v>
      </c>
      <c r="D22" s="52">
        <v>0</v>
      </c>
      <c r="E22" s="52">
        <v>6730.7</v>
      </c>
      <c r="F22" s="35">
        <f t="shared" si="1"/>
        <v>73.963736263736251</v>
      </c>
    </row>
    <row r="23" spans="1:8" s="7" customFormat="1" ht="13.5" customHeight="1" x14ac:dyDescent="0.2">
      <c r="A23" s="44">
        <v>312</v>
      </c>
      <c r="B23" s="65" t="s">
        <v>73</v>
      </c>
      <c r="C23" s="50">
        <f>C24</f>
        <v>40172</v>
      </c>
      <c r="D23" s="50">
        <v>0</v>
      </c>
      <c r="E23" s="50">
        <f>E24</f>
        <v>15378.53</v>
      </c>
      <c r="F23" s="50">
        <f t="shared" si="1"/>
        <v>38.281713631385045</v>
      </c>
    </row>
    <row r="24" spans="1:8" s="8" customFormat="1" ht="13.5" customHeight="1" x14ac:dyDescent="0.2">
      <c r="A24" s="9">
        <v>3121</v>
      </c>
      <c r="B24" s="67" t="s">
        <v>73</v>
      </c>
      <c r="C24" s="52">
        <v>40172</v>
      </c>
      <c r="D24" s="52">
        <v>0</v>
      </c>
      <c r="E24" s="52">
        <v>15378.53</v>
      </c>
      <c r="F24" s="35">
        <f t="shared" si="1"/>
        <v>38.281713631385045</v>
      </c>
    </row>
    <row r="25" spans="1:8" s="7" customFormat="1" ht="13.5" customHeight="1" x14ac:dyDescent="0.2">
      <c r="A25" s="44">
        <v>313</v>
      </c>
      <c r="B25" s="65" t="s">
        <v>102</v>
      </c>
      <c r="C25" s="50">
        <f>C26</f>
        <v>130000</v>
      </c>
      <c r="D25" s="50">
        <v>0</v>
      </c>
      <c r="E25" s="50">
        <f>E26</f>
        <v>73826.52</v>
      </c>
      <c r="F25" s="50">
        <f t="shared" si="1"/>
        <v>56.789630769230769</v>
      </c>
    </row>
    <row r="26" spans="1:8" s="8" customFormat="1" ht="13.5" customHeight="1" x14ac:dyDescent="0.2">
      <c r="A26" s="9">
        <v>3132</v>
      </c>
      <c r="B26" s="67" t="s">
        <v>103</v>
      </c>
      <c r="C26" s="52">
        <v>130000</v>
      </c>
      <c r="D26" s="52">
        <v>0</v>
      </c>
      <c r="E26" s="52">
        <v>73826.52</v>
      </c>
      <c r="F26" s="35">
        <f t="shared" si="1"/>
        <v>56.789630769230769</v>
      </c>
    </row>
    <row r="27" spans="1:8" s="7" customFormat="1" ht="13.5" customHeight="1" x14ac:dyDescent="0.2">
      <c r="A27" s="44">
        <v>32</v>
      </c>
      <c r="B27" s="65" t="s">
        <v>58</v>
      </c>
      <c r="C27" s="50">
        <f>C28+C30</f>
        <v>40500</v>
      </c>
      <c r="D27" s="50">
        <v>0</v>
      </c>
      <c r="E27" s="50">
        <f>E28+E30</f>
        <v>22688.19</v>
      </c>
      <c r="F27" s="50">
        <f t="shared" si="1"/>
        <v>56.020222222222216</v>
      </c>
    </row>
    <row r="28" spans="1:8" s="7" customFormat="1" ht="13.5" customHeight="1" x14ac:dyDescent="0.2">
      <c r="A28" s="44">
        <v>321</v>
      </c>
      <c r="B28" s="65" t="s">
        <v>104</v>
      </c>
      <c r="C28" s="50">
        <f>C29</f>
        <v>38000</v>
      </c>
      <c r="D28" s="50">
        <v>0</v>
      </c>
      <c r="E28" s="50">
        <f>E29</f>
        <v>21356.19</v>
      </c>
      <c r="F28" s="50">
        <f t="shared" si="1"/>
        <v>56.200499999999998</v>
      </c>
    </row>
    <row r="29" spans="1:8" s="7" customFormat="1" ht="13.5" customHeight="1" x14ac:dyDescent="0.2">
      <c r="A29" s="9">
        <v>3212</v>
      </c>
      <c r="B29" s="67" t="s">
        <v>4</v>
      </c>
      <c r="C29" s="52">
        <v>38000</v>
      </c>
      <c r="D29" s="52">
        <v>0</v>
      </c>
      <c r="E29" s="52">
        <v>21356.19</v>
      </c>
      <c r="F29" s="35">
        <f t="shared" si="1"/>
        <v>56.200499999999998</v>
      </c>
    </row>
    <row r="30" spans="1:8" s="7" customFormat="1" ht="13.5" customHeight="1" x14ac:dyDescent="0.2">
      <c r="A30" s="44">
        <v>329</v>
      </c>
      <c r="B30" s="65" t="s">
        <v>44</v>
      </c>
      <c r="C30" s="50">
        <f>C31</f>
        <v>2500</v>
      </c>
      <c r="D30" s="50">
        <v>0</v>
      </c>
      <c r="E30" s="50">
        <f>E31</f>
        <v>1332</v>
      </c>
      <c r="F30" s="50">
        <f t="shared" si="1"/>
        <v>53.280000000000008</v>
      </c>
    </row>
    <row r="31" spans="1:8" s="8" customFormat="1" ht="13.5" customHeight="1" x14ac:dyDescent="0.2">
      <c r="A31" s="9">
        <v>3295</v>
      </c>
      <c r="B31" s="67" t="s">
        <v>42</v>
      </c>
      <c r="C31" s="52">
        <v>2500</v>
      </c>
      <c r="D31" s="52">
        <v>0</v>
      </c>
      <c r="E31" s="52">
        <v>1332</v>
      </c>
      <c r="F31" s="35">
        <f t="shared" si="1"/>
        <v>53.280000000000008</v>
      </c>
    </row>
    <row r="32" spans="1:8" s="20" customFormat="1" ht="25.5" customHeight="1" x14ac:dyDescent="0.2">
      <c r="A32" s="316" t="s">
        <v>195</v>
      </c>
      <c r="B32" s="317"/>
      <c r="C32" s="57">
        <f>C33</f>
        <v>28376</v>
      </c>
      <c r="D32" s="57">
        <v>0</v>
      </c>
      <c r="E32" s="57">
        <f>E33</f>
        <v>17192.690000000002</v>
      </c>
      <c r="F32" s="57">
        <f t="shared" si="1"/>
        <v>60.588842683958291</v>
      </c>
    </row>
    <row r="33" spans="1:6" ht="13.5" customHeight="1" x14ac:dyDescent="0.2">
      <c r="A33" s="314" t="s">
        <v>261</v>
      </c>
      <c r="B33" s="315"/>
      <c r="C33" s="18">
        <f>C34+C37+C68</f>
        <v>28376</v>
      </c>
      <c r="D33" s="18">
        <v>0</v>
      </c>
      <c r="E33" s="18">
        <f>E34+E37+E68</f>
        <v>17192.690000000002</v>
      </c>
      <c r="F33" s="18">
        <f t="shared" si="1"/>
        <v>60.588842683958291</v>
      </c>
    </row>
    <row r="34" spans="1:6" s="7" customFormat="1" ht="13.5" customHeight="1" x14ac:dyDescent="0.2">
      <c r="A34" s="44">
        <v>31</v>
      </c>
      <c r="B34" s="65" t="s">
        <v>62</v>
      </c>
      <c r="C34" s="34">
        <f>C35</f>
        <v>160</v>
      </c>
      <c r="D34" s="34">
        <v>0</v>
      </c>
      <c r="E34" s="34">
        <f>E35</f>
        <v>106.18</v>
      </c>
      <c r="F34" s="34">
        <f t="shared" si="1"/>
        <v>66.362499999999997</v>
      </c>
    </row>
    <row r="35" spans="1:6" s="7" customFormat="1" ht="13.5" customHeight="1" x14ac:dyDescent="0.2">
      <c r="A35" s="44">
        <v>312</v>
      </c>
      <c r="B35" s="65" t="s">
        <v>73</v>
      </c>
      <c r="C35" s="34">
        <f>C36</f>
        <v>160</v>
      </c>
      <c r="D35" s="34">
        <v>0</v>
      </c>
      <c r="E35" s="34">
        <f>E36</f>
        <v>106.18</v>
      </c>
      <c r="F35" s="34">
        <f t="shared" si="1"/>
        <v>66.362499999999997</v>
      </c>
    </row>
    <row r="36" spans="1:6" s="8" customFormat="1" ht="13.5" customHeight="1" x14ac:dyDescent="0.2">
      <c r="A36" s="9">
        <v>3121</v>
      </c>
      <c r="B36" s="67" t="s">
        <v>73</v>
      </c>
      <c r="C36" s="19">
        <v>160</v>
      </c>
      <c r="D36" s="19">
        <v>0</v>
      </c>
      <c r="E36" s="19">
        <v>106.18</v>
      </c>
      <c r="F36" s="35">
        <f t="shared" si="1"/>
        <v>66.362499999999997</v>
      </c>
    </row>
    <row r="37" spans="1:6" s="3" customFormat="1" ht="13.5" customHeight="1" x14ac:dyDescent="0.2">
      <c r="A37" s="33">
        <v>32</v>
      </c>
      <c r="B37" s="65" t="s">
        <v>58</v>
      </c>
      <c r="C37" s="50">
        <f>C38+C43+C50+C60+C62</f>
        <v>28196</v>
      </c>
      <c r="D37" s="50">
        <v>0</v>
      </c>
      <c r="E37" s="34">
        <f>E38+E43+E50+E60+E62</f>
        <v>17062.72</v>
      </c>
      <c r="F37" s="34">
        <f t="shared" si="1"/>
        <v>60.514682933749476</v>
      </c>
    </row>
    <row r="38" spans="1:6" s="3" customFormat="1" ht="13.5" customHeight="1" x14ac:dyDescent="0.2">
      <c r="A38" s="33">
        <v>321</v>
      </c>
      <c r="B38" s="64" t="s">
        <v>104</v>
      </c>
      <c r="C38" s="35">
        <f>SUM(C39:C42)</f>
        <v>6450</v>
      </c>
      <c r="D38" s="35">
        <v>0</v>
      </c>
      <c r="E38" s="35">
        <f>SUM(E39:E42)</f>
        <v>4150.32</v>
      </c>
      <c r="F38" s="35">
        <f t="shared" si="1"/>
        <v>64.346046511627904</v>
      </c>
    </row>
    <row r="39" spans="1:6" s="5" customFormat="1" ht="13.5" customHeight="1" x14ac:dyDescent="0.2">
      <c r="A39" s="4" t="s">
        <v>1</v>
      </c>
      <c r="B39" s="12" t="s">
        <v>2</v>
      </c>
      <c r="C39" s="19">
        <v>4100</v>
      </c>
      <c r="D39" s="19">
        <v>0</v>
      </c>
      <c r="E39" s="19">
        <v>3048.32</v>
      </c>
      <c r="F39" s="35">
        <f t="shared" si="1"/>
        <v>74.349268292682936</v>
      </c>
    </row>
    <row r="40" spans="1:6" s="5" customFormat="1" ht="13.5" customHeight="1" x14ac:dyDescent="0.2">
      <c r="A40" s="4" t="s">
        <v>3</v>
      </c>
      <c r="B40" s="12" t="s">
        <v>4</v>
      </c>
      <c r="C40" s="19">
        <v>0</v>
      </c>
      <c r="D40" s="19">
        <v>0</v>
      </c>
      <c r="E40" s="19">
        <v>0</v>
      </c>
      <c r="F40" s="35" t="e">
        <f t="shared" si="1"/>
        <v>#DIV/0!</v>
      </c>
    </row>
    <row r="41" spans="1:6" s="5" customFormat="1" ht="13.5" customHeight="1" x14ac:dyDescent="0.2">
      <c r="A41" s="4" t="s">
        <v>5</v>
      </c>
      <c r="B41" s="12" t="s">
        <v>6</v>
      </c>
      <c r="C41" s="19">
        <v>1000</v>
      </c>
      <c r="D41" s="19">
        <v>0</v>
      </c>
      <c r="E41" s="19">
        <v>394</v>
      </c>
      <c r="F41" s="35">
        <f t="shared" si="1"/>
        <v>39.4</v>
      </c>
    </row>
    <row r="42" spans="1:6" s="5" customFormat="1" ht="13.5" customHeight="1" x14ac:dyDescent="0.2">
      <c r="A42" s="4" t="s">
        <v>7</v>
      </c>
      <c r="B42" s="12" t="s">
        <v>8</v>
      </c>
      <c r="C42" s="19">
        <v>1350</v>
      </c>
      <c r="D42" s="19">
        <v>0</v>
      </c>
      <c r="E42" s="19">
        <v>708</v>
      </c>
      <c r="F42" s="35">
        <f t="shared" si="1"/>
        <v>52.44444444444445</v>
      </c>
    </row>
    <row r="43" spans="1:6" s="36" customFormat="1" ht="13.5" customHeight="1" x14ac:dyDescent="0.2">
      <c r="A43" s="33">
        <v>322</v>
      </c>
      <c r="B43" s="56" t="s">
        <v>105</v>
      </c>
      <c r="C43" s="35">
        <f>SUM(C44:C49)</f>
        <v>13100</v>
      </c>
      <c r="D43" s="35">
        <v>0</v>
      </c>
      <c r="E43" s="35">
        <f>SUM(E44:E49)</f>
        <v>7477.9900000000007</v>
      </c>
      <c r="F43" s="35">
        <f t="shared" si="1"/>
        <v>57.083893129770999</v>
      </c>
    </row>
    <row r="44" spans="1:6" s="5" customFormat="1" ht="13.5" customHeight="1" x14ac:dyDescent="0.2">
      <c r="A44" s="4" t="s">
        <v>9</v>
      </c>
      <c r="B44" s="12" t="s">
        <v>10</v>
      </c>
      <c r="C44" s="19">
        <v>6500</v>
      </c>
      <c r="D44" s="19">
        <v>0</v>
      </c>
      <c r="E44" s="19">
        <v>4421.59</v>
      </c>
      <c r="F44" s="35">
        <f t="shared" si="1"/>
        <v>68.024461538461551</v>
      </c>
    </row>
    <row r="45" spans="1:6" s="5" customFormat="1" ht="13.5" customHeight="1" x14ac:dyDescent="0.2">
      <c r="A45" s="11">
        <v>3222</v>
      </c>
      <c r="B45" s="12" t="s">
        <v>74</v>
      </c>
      <c r="C45" s="19">
        <v>0</v>
      </c>
      <c r="D45" s="19">
        <v>0</v>
      </c>
      <c r="E45" s="19">
        <v>0</v>
      </c>
      <c r="F45" s="19" t="e">
        <f t="shared" si="1"/>
        <v>#DIV/0!</v>
      </c>
    </row>
    <row r="46" spans="1:6" s="5" customFormat="1" ht="13.5" customHeight="1" x14ac:dyDescent="0.2">
      <c r="A46" s="4" t="s">
        <v>11</v>
      </c>
      <c r="B46" s="12" t="s">
        <v>12</v>
      </c>
      <c r="C46" s="19">
        <v>5500</v>
      </c>
      <c r="D46" s="19">
        <v>0</v>
      </c>
      <c r="E46" s="19">
        <v>2941.05</v>
      </c>
      <c r="F46" s="35">
        <f t="shared" si="1"/>
        <v>53.473636363636366</v>
      </c>
    </row>
    <row r="47" spans="1:6" s="5" customFormat="1" ht="13.5" customHeight="1" x14ac:dyDescent="0.2">
      <c r="A47" s="4" t="s">
        <v>13</v>
      </c>
      <c r="B47" s="37" t="s">
        <v>14</v>
      </c>
      <c r="C47" s="19">
        <v>0</v>
      </c>
      <c r="D47" s="19">
        <v>0</v>
      </c>
      <c r="E47" s="19">
        <v>0</v>
      </c>
      <c r="F47" s="19" t="e">
        <f t="shared" si="1"/>
        <v>#DIV/0!</v>
      </c>
    </row>
    <row r="48" spans="1:6" s="5" customFormat="1" ht="13.5" customHeight="1" x14ac:dyDescent="0.2">
      <c r="A48" s="4" t="s">
        <v>15</v>
      </c>
      <c r="B48" s="12" t="s">
        <v>16</v>
      </c>
      <c r="C48" s="19">
        <v>700</v>
      </c>
      <c r="D48" s="19">
        <v>0</v>
      </c>
      <c r="E48" s="19">
        <v>0</v>
      </c>
      <c r="F48" s="35">
        <f t="shared" si="1"/>
        <v>0</v>
      </c>
    </row>
    <row r="49" spans="1:8" s="5" customFormat="1" ht="13.5" customHeight="1" x14ac:dyDescent="0.2">
      <c r="A49" s="11">
        <v>3227</v>
      </c>
      <c r="B49" s="12" t="s">
        <v>160</v>
      </c>
      <c r="C49" s="19">
        <v>400</v>
      </c>
      <c r="D49" s="19">
        <v>0</v>
      </c>
      <c r="E49" s="19">
        <v>115.35</v>
      </c>
      <c r="F49" s="35">
        <f t="shared" si="1"/>
        <v>28.837499999999999</v>
      </c>
    </row>
    <row r="50" spans="1:8" s="36" customFormat="1" ht="13.5" customHeight="1" x14ac:dyDescent="0.2">
      <c r="A50" s="33">
        <v>323</v>
      </c>
      <c r="B50" s="56" t="s">
        <v>106</v>
      </c>
      <c r="C50" s="35">
        <f>SUM(C51:C59)</f>
        <v>7221</v>
      </c>
      <c r="D50" s="35">
        <v>0</v>
      </c>
      <c r="E50" s="35">
        <f>SUM(E51:E59)</f>
        <v>5114.4800000000005</v>
      </c>
      <c r="F50" s="35">
        <f t="shared" si="1"/>
        <v>70.827863176845312</v>
      </c>
    </row>
    <row r="51" spans="1:8" s="5" customFormat="1" ht="13.5" customHeight="1" x14ac:dyDescent="0.2">
      <c r="A51" s="4" t="s">
        <v>17</v>
      </c>
      <c r="B51" s="12" t="s">
        <v>18</v>
      </c>
      <c r="C51" s="19">
        <v>1900</v>
      </c>
      <c r="D51" s="19">
        <v>0</v>
      </c>
      <c r="E51" s="19">
        <v>871.58</v>
      </c>
      <c r="F51" s="35">
        <f t="shared" si="1"/>
        <v>45.87263157894737</v>
      </c>
    </row>
    <row r="52" spans="1:8" s="5" customFormat="1" ht="13.5" customHeight="1" x14ac:dyDescent="0.2">
      <c r="A52" s="4" t="s">
        <v>19</v>
      </c>
      <c r="B52" s="12" t="s">
        <v>20</v>
      </c>
      <c r="C52" s="19">
        <v>0</v>
      </c>
      <c r="D52" s="19">
        <v>0</v>
      </c>
      <c r="E52" s="19">
        <v>0</v>
      </c>
      <c r="F52" s="19" t="e">
        <f t="shared" si="1"/>
        <v>#DIV/0!</v>
      </c>
    </row>
    <row r="53" spans="1:8" s="5" customFormat="1" ht="13.5" customHeight="1" x14ac:dyDescent="0.2">
      <c r="A53" s="4" t="s">
        <v>21</v>
      </c>
      <c r="B53" s="12" t="s">
        <v>22</v>
      </c>
      <c r="C53" s="19">
        <v>0</v>
      </c>
      <c r="D53" s="19">
        <v>0</v>
      </c>
      <c r="E53" s="19">
        <v>0</v>
      </c>
      <c r="F53" s="35" t="e">
        <f t="shared" si="1"/>
        <v>#DIV/0!</v>
      </c>
    </row>
    <row r="54" spans="1:8" s="5" customFormat="1" ht="13.5" customHeight="1" x14ac:dyDescent="0.2">
      <c r="A54" s="4" t="s">
        <v>23</v>
      </c>
      <c r="B54" s="12" t="s">
        <v>24</v>
      </c>
      <c r="C54" s="19">
        <v>2500</v>
      </c>
      <c r="D54" s="19">
        <v>0</v>
      </c>
      <c r="E54" s="19">
        <v>1275.43</v>
      </c>
      <c r="F54" s="35">
        <f t="shared" si="1"/>
        <v>51.01720000000001</v>
      </c>
    </row>
    <row r="55" spans="1:8" s="5" customFormat="1" ht="13.5" customHeight="1" x14ac:dyDescent="0.2">
      <c r="A55" s="11">
        <v>3235</v>
      </c>
      <c r="B55" s="12" t="s">
        <v>75</v>
      </c>
      <c r="C55" s="19">
        <v>0</v>
      </c>
      <c r="D55" s="19">
        <v>0</v>
      </c>
      <c r="E55" s="19">
        <v>61.88</v>
      </c>
      <c r="F55" s="35" t="e">
        <f t="shared" si="1"/>
        <v>#DIV/0!</v>
      </c>
    </row>
    <row r="56" spans="1:8" s="5" customFormat="1" ht="13.5" customHeight="1" x14ac:dyDescent="0.2">
      <c r="A56" s="4" t="s">
        <v>25</v>
      </c>
      <c r="B56" s="12" t="s">
        <v>26</v>
      </c>
      <c r="C56" s="19">
        <v>1411</v>
      </c>
      <c r="D56" s="19">
        <v>0</v>
      </c>
      <c r="E56" s="19">
        <v>2146.25</v>
      </c>
      <c r="F56" s="35">
        <f t="shared" si="1"/>
        <v>152.10843373493975</v>
      </c>
    </row>
    <row r="57" spans="1:8" s="5" customFormat="1" ht="13.5" customHeight="1" x14ac:dyDescent="0.2">
      <c r="A57" s="4" t="s">
        <v>27</v>
      </c>
      <c r="B57" s="12" t="s">
        <v>28</v>
      </c>
      <c r="C57" s="19">
        <v>210</v>
      </c>
      <c r="D57" s="19">
        <v>0</v>
      </c>
      <c r="E57" s="19">
        <v>62.5</v>
      </c>
      <c r="F57" s="35">
        <f t="shared" si="1"/>
        <v>29.761904761904763</v>
      </c>
    </row>
    <row r="58" spans="1:8" s="5" customFormat="1" ht="13.5" customHeight="1" x14ac:dyDescent="0.2">
      <c r="A58" s="4" t="s">
        <v>29</v>
      </c>
      <c r="B58" s="12" t="s">
        <v>30</v>
      </c>
      <c r="C58" s="19">
        <v>900</v>
      </c>
      <c r="D58" s="19">
        <v>0</v>
      </c>
      <c r="E58" s="19">
        <v>598</v>
      </c>
      <c r="F58" s="35">
        <f t="shared" si="1"/>
        <v>66.444444444444443</v>
      </c>
    </row>
    <row r="59" spans="1:8" s="5" customFormat="1" ht="13.5" customHeight="1" x14ac:dyDescent="0.2">
      <c r="A59" s="4" t="s">
        <v>31</v>
      </c>
      <c r="B59" s="12" t="s">
        <v>32</v>
      </c>
      <c r="C59" s="19">
        <v>300</v>
      </c>
      <c r="D59" s="19">
        <v>0</v>
      </c>
      <c r="E59" s="19">
        <v>98.84</v>
      </c>
      <c r="F59" s="35">
        <f t="shared" si="1"/>
        <v>32.946666666666665</v>
      </c>
    </row>
    <row r="60" spans="1:8" s="53" customFormat="1" ht="23.25" customHeight="1" x14ac:dyDescent="0.2">
      <c r="A60" s="48">
        <v>324</v>
      </c>
      <c r="B60" s="68" t="s">
        <v>34</v>
      </c>
      <c r="C60" s="54">
        <v>0</v>
      </c>
      <c r="D60" s="54">
        <f t="shared" ref="D60" si="2">SUM(C60)</f>
        <v>0</v>
      </c>
      <c r="E60" s="54">
        <v>0</v>
      </c>
      <c r="F60" s="54" t="e">
        <f t="shared" si="1"/>
        <v>#DIV/0!</v>
      </c>
      <c r="H60" s="36"/>
    </row>
    <row r="61" spans="1:8" s="5" customFormat="1" ht="13.5" customHeight="1" x14ac:dyDescent="0.2">
      <c r="A61" s="4" t="s">
        <v>33</v>
      </c>
      <c r="B61" s="12" t="s">
        <v>34</v>
      </c>
      <c r="C61" s="19">
        <v>0</v>
      </c>
      <c r="D61" s="19">
        <v>0</v>
      </c>
      <c r="E61" s="19">
        <v>0</v>
      </c>
      <c r="F61" s="35" t="e">
        <f t="shared" si="1"/>
        <v>#DIV/0!</v>
      </c>
    </row>
    <row r="62" spans="1:8" s="36" customFormat="1" ht="13.5" customHeight="1" x14ac:dyDescent="0.2">
      <c r="A62" s="33">
        <v>329</v>
      </c>
      <c r="B62" s="69" t="s">
        <v>44</v>
      </c>
      <c r="C62" s="35">
        <f>SUM(C63:C67)</f>
        <v>1425</v>
      </c>
      <c r="D62" s="35">
        <v>0</v>
      </c>
      <c r="E62" s="35">
        <f>SUM(E63:E67)</f>
        <v>319.93</v>
      </c>
      <c r="F62" s="35">
        <f t="shared" si="1"/>
        <v>22.451228070175439</v>
      </c>
    </row>
    <row r="63" spans="1:8" s="5" customFormat="1" ht="13.5" customHeight="1" x14ac:dyDescent="0.2">
      <c r="A63" s="4" t="s">
        <v>35</v>
      </c>
      <c r="B63" s="12" t="s">
        <v>36</v>
      </c>
      <c r="C63" s="19">
        <v>210</v>
      </c>
      <c r="D63" s="19">
        <v>0</v>
      </c>
      <c r="E63" s="19">
        <v>0</v>
      </c>
      <c r="F63" s="35">
        <f t="shared" si="1"/>
        <v>0</v>
      </c>
    </row>
    <row r="64" spans="1:8" s="5" customFormat="1" ht="13.5" customHeight="1" x14ac:dyDescent="0.2">
      <c r="A64" s="4" t="s">
        <v>37</v>
      </c>
      <c r="B64" s="12" t="s">
        <v>38</v>
      </c>
      <c r="C64" s="19">
        <v>500</v>
      </c>
      <c r="D64" s="19">
        <v>0</v>
      </c>
      <c r="E64" s="19">
        <v>44.93</v>
      </c>
      <c r="F64" s="35">
        <f t="shared" si="1"/>
        <v>8.9859999999999989</v>
      </c>
    </row>
    <row r="65" spans="1:6" s="5" customFormat="1" ht="13.5" customHeight="1" x14ac:dyDescent="0.2">
      <c r="A65" s="4" t="s">
        <v>39</v>
      </c>
      <c r="B65" s="12" t="s">
        <v>40</v>
      </c>
      <c r="C65" s="19">
        <v>250</v>
      </c>
      <c r="D65" s="19">
        <v>0</v>
      </c>
      <c r="E65" s="19">
        <v>190</v>
      </c>
      <c r="F65" s="35">
        <f t="shared" si="1"/>
        <v>76</v>
      </c>
    </row>
    <row r="66" spans="1:6" s="5" customFormat="1" ht="13.5" customHeight="1" x14ac:dyDescent="0.2">
      <c r="A66" s="4" t="s">
        <v>41</v>
      </c>
      <c r="B66" s="12" t="s">
        <v>42</v>
      </c>
      <c r="C66" s="19">
        <v>45</v>
      </c>
      <c r="D66" s="19">
        <v>0</v>
      </c>
      <c r="E66" s="19">
        <v>0</v>
      </c>
      <c r="F66" s="35">
        <f t="shared" si="1"/>
        <v>0</v>
      </c>
    </row>
    <row r="67" spans="1:6" s="5" customFormat="1" ht="13.5" customHeight="1" x14ac:dyDescent="0.2">
      <c r="A67" s="4" t="s">
        <v>43</v>
      </c>
      <c r="B67" s="12" t="s">
        <v>44</v>
      </c>
      <c r="C67" s="19">
        <v>420</v>
      </c>
      <c r="D67" s="19">
        <v>0</v>
      </c>
      <c r="E67" s="19">
        <v>85</v>
      </c>
      <c r="F67" s="35">
        <f t="shared" si="1"/>
        <v>20.238095238095237</v>
      </c>
    </row>
    <row r="68" spans="1:6" s="36" customFormat="1" ht="13.5" customHeight="1" x14ac:dyDescent="0.2">
      <c r="A68" s="33">
        <v>34</v>
      </c>
      <c r="B68" s="69" t="s">
        <v>59</v>
      </c>
      <c r="C68" s="35">
        <f>C69</f>
        <v>20</v>
      </c>
      <c r="D68" s="35">
        <v>0</v>
      </c>
      <c r="E68" s="35">
        <f>E69</f>
        <v>23.79</v>
      </c>
      <c r="F68" s="35">
        <f t="shared" si="1"/>
        <v>118.95</v>
      </c>
    </row>
    <row r="69" spans="1:6" s="36" customFormat="1" ht="13.5" customHeight="1" x14ac:dyDescent="0.2">
      <c r="A69" s="33">
        <v>343</v>
      </c>
      <c r="B69" s="56" t="s">
        <v>107</v>
      </c>
      <c r="C69" s="35">
        <f>SUM(C70:C72)</f>
        <v>20</v>
      </c>
      <c r="D69" s="35">
        <v>0</v>
      </c>
      <c r="E69" s="35">
        <f>SUM(E70:E72)</f>
        <v>23.79</v>
      </c>
      <c r="F69" s="35">
        <f t="shared" si="1"/>
        <v>118.95</v>
      </c>
    </row>
    <row r="70" spans="1:6" s="5" customFormat="1" ht="13.5" customHeight="1" x14ac:dyDescent="0.2">
      <c r="A70" s="4" t="s">
        <v>45</v>
      </c>
      <c r="B70" s="12" t="s">
        <v>46</v>
      </c>
      <c r="C70" s="19">
        <v>0</v>
      </c>
      <c r="D70" s="19">
        <v>0</v>
      </c>
      <c r="E70" s="19">
        <v>0</v>
      </c>
      <c r="F70" s="35" t="e">
        <f t="shared" si="1"/>
        <v>#DIV/0!</v>
      </c>
    </row>
    <row r="71" spans="1:6" s="5" customFormat="1" ht="13.5" customHeight="1" x14ac:dyDescent="0.2">
      <c r="A71" s="4" t="s">
        <v>47</v>
      </c>
      <c r="B71" s="12" t="s">
        <v>48</v>
      </c>
      <c r="C71" s="19">
        <v>10</v>
      </c>
      <c r="D71" s="19">
        <v>0</v>
      </c>
      <c r="E71" s="19">
        <v>0</v>
      </c>
      <c r="F71" s="35">
        <f t="shared" si="1"/>
        <v>0</v>
      </c>
    </row>
    <row r="72" spans="1:6" s="5" customFormat="1" ht="13.5" customHeight="1" x14ac:dyDescent="0.2">
      <c r="A72" s="11">
        <v>3434</v>
      </c>
      <c r="B72" s="12" t="s">
        <v>65</v>
      </c>
      <c r="C72" s="19">
        <v>10</v>
      </c>
      <c r="D72" s="19">
        <v>0</v>
      </c>
      <c r="E72" s="19">
        <v>23.79</v>
      </c>
      <c r="F72" s="35">
        <f t="shared" si="1"/>
        <v>237.9</v>
      </c>
    </row>
    <row r="73" spans="1:6" s="5" customFormat="1" ht="24" customHeight="1" x14ac:dyDescent="0.2">
      <c r="A73" s="318" t="s">
        <v>196</v>
      </c>
      <c r="B73" s="319"/>
      <c r="C73" s="58">
        <f>C74+C110+C132+C179+C199</f>
        <v>39200</v>
      </c>
      <c r="D73" s="58">
        <v>0</v>
      </c>
      <c r="E73" s="58">
        <f>E74+E110+E132+E179+E199</f>
        <v>3521.8</v>
      </c>
      <c r="F73" s="58">
        <f t="shared" si="1"/>
        <v>8.9841836734693885</v>
      </c>
    </row>
    <row r="74" spans="1:6" s="5" customFormat="1" ht="13.5" customHeight="1" x14ac:dyDescent="0.2">
      <c r="A74" s="308" t="s">
        <v>262</v>
      </c>
      <c r="B74" s="309"/>
      <c r="C74" s="55">
        <f>C75+C82+C100</f>
        <v>4000</v>
      </c>
      <c r="D74" s="55">
        <v>0</v>
      </c>
      <c r="E74" s="55">
        <f>E75+E82+E100</f>
        <v>1903.77</v>
      </c>
      <c r="F74" s="55">
        <f t="shared" si="1"/>
        <v>47.594250000000002</v>
      </c>
    </row>
    <row r="75" spans="1:6" s="3" customFormat="1" ht="13.5" customHeight="1" x14ac:dyDescent="0.2">
      <c r="A75" s="33">
        <v>31</v>
      </c>
      <c r="B75" s="64" t="s">
        <v>62</v>
      </c>
      <c r="C75" s="34">
        <f>C76+C80+C78</f>
        <v>0</v>
      </c>
      <c r="D75" s="34">
        <v>0</v>
      </c>
      <c r="E75" s="34">
        <f>E76+E80+E78</f>
        <v>0</v>
      </c>
      <c r="F75" s="35" t="e">
        <f t="shared" si="1"/>
        <v>#DIV/0!</v>
      </c>
    </row>
    <row r="76" spans="1:6" s="3" customFormat="1" ht="13.5" customHeight="1" x14ac:dyDescent="0.2">
      <c r="A76" s="33">
        <v>311</v>
      </c>
      <c r="B76" s="64" t="s">
        <v>100</v>
      </c>
      <c r="C76" s="35">
        <f>C77</f>
        <v>0</v>
      </c>
      <c r="D76" s="35">
        <v>0</v>
      </c>
      <c r="E76" s="35">
        <f>E77</f>
        <v>0</v>
      </c>
      <c r="F76" s="35" t="e">
        <f t="shared" si="1"/>
        <v>#DIV/0!</v>
      </c>
    </row>
    <row r="77" spans="1:6" s="8" customFormat="1" ht="13.5" customHeight="1" x14ac:dyDescent="0.2">
      <c r="A77" s="4" t="s">
        <v>63</v>
      </c>
      <c r="B77" s="12" t="s">
        <v>64</v>
      </c>
      <c r="C77" s="19">
        <v>0</v>
      </c>
      <c r="D77" s="19">
        <v>0</v>
      </c>
      <c r="E77" s="19">
        <v>0</v>
      </c>
      <c r="F77" s="35" t="e">
        <f t="shared" ref="F77:F109" si="3">E77/C77*100</f>
        <v>#DIV/0!</v>
      </c>
    </row>
    <row r="78" spans="1:6" s="8" customFormat="1" ht="13.5" customHeight="1" x14ac:dyDescent="0.2">
      <c r="A78" s="44">
        <v>312</v>
      </c>
      <c r="B78" s="65" t="s">
        <v>73</v>
      </c>
      <c r="C78" s="34">
        <f>C79</f>
        <v>0</v>
      </c>
      <c r="D78" s="34">
        <f t="shared" ref="D78:D140" si="4">SUM(C78)</f>
        <v>0</v>
      </c>
      <c r="E78" s="34">
        <f>E79</f>
        <v>0</v>
      </c>
      <c r="F78" s="35" t="e">
        <f t="shared" si="3"/>
        <v>#DIV/0!</v>
      </c>
    </row>
    <row r="79" spans="1:6" s="8" customFormat="1" ht="13.5" customHeight="1" x14ac:dyDescent="0.2">
      <c r="A79" s="9">
        <v>3121</v>
      </c>
      <c r="B79" s="67" t="s">
        <v>73</v>
      </c>
      <c r="C79" s="19">
        <v>0</v>
      </c>
      <c r="D79" s="19">
        <v>0</v>
      </c>
      <c r="E79" s="19">
        <v>0</v>
      </c>
      <c r="F79" s="35" t="e">
        <f t="shared" si="3"/>
        <v>#DIV/0!</v>
      </c>
    </row>
    <row r="80" spans="1:6" s="7" customFormat="1" ht="13.5" customHeight="1" x14ac:dyDescent="0.2">
      <c r="A80" s="33">
        <v>313</v>
      </c>
      <c r="B80" s="64" t="s">
        <v>102</v>
      </c>
      <c r="C80" s="35">
        <f>C81</f>
        <v>0</v>
      </c>
      <c r="D80" s="35">
        <f t="shared" si="4"/>
        <v>0</v>
      </c>
      <c r="E80" s="35">
        <f>E81</f>
        <v>0</v>
      </c>
      <c r="F80" s="35" t="e">
        <f t="shared" si="3"/>
        <v>#DIV/0!</v>
      </c>
    </row>
    <row r="81" spans="1:6" s="8" customFormat="1" ht="13.5" customHeight="1" x14ac:dyDescent="0.2">
      <c r="A81" s="11">
        <v>3132</v>
      </c>
      <c r="B81" s="67" t="s">
        <v>103</v>
      </c>
      <c r="C81" s="19">
        <v>0</v>
      </c>
      <c r="D81" s="19">
        <v>0</v>
      </c>
      <c r="E81" s="19">
        <v>0</v>
      </c>
      <c r="F81" s="35" t="e">
        <f t="shared" si="3"/>
        <v>#DIV/0!</v>
      </c>
    </row>
    <row r="82" spans="1:6" s="3" customFormat="1" ht="13.5" customHeight="1" x14ac:dyDescent="0.2">
      <c r="A82" s="33">
        <v>32</v>
      </c>
      <c r="B82" s="64" t="s">
        <v>58</v>
      </c>
      <c r="C82" s="43">
        <f>C83+C86+C91+C97</f>
        <v>2100</v>
      </c>
      <c r="D82" s="43">
        <v>0</v>
      </c>
      <c r="E82" s="43">
        <f>E83+E86+E91+E97</f>
        <v>132.52000000000001</v>
      </c>
      <c r="F82" s="35">
        <f t="shared" si="3"/>
        <v>6.3104761904761917</v>
      </c>
    </row>
    <row r="83" spans="1:6" s="3" customFormat="1" ht="13.5" customHeight="1" x14ac:dyDescent="0.2">
      <c r="A83" s="33">
        <v>321</v>
      </c>
      <c r="B83" s="64" t="s">
        <v>104</v>
      </c>
      <c r="C83" s="34">
        <f>SUM(C84:C85)</f>
        <v>0</v>
      </c>
      <c r="D83" s="34">
        <f t="shared" si="4"/>
        <v>0</v>
      </c>
      <c r="E83" s="34">
        <f>SUM(E84:E85)</f>
        <v>0</v>
      </c>
      <c r="F83" s="35" t="e">
        <f t="shared" si="3"/>
        <v>#DIV/0!</v>
      </c>
    </row>
    <row r="84" spans="1:6" s="6" customFormat="1" ht="13.5" customHeight="1" x14ac:dyDescent="0.2">
      <c r="A84" s="4" t="s">
        <v>1</v>
      </c>
      <c r="B84" s="12" t="s">
        <v>2</v>
      </c>
      <c r="C84" s="19">
        <v>0</v>
      </c>
      <c r="D84" s="19">
        <v>0</v>
      </c>
      <c r="E84" s="19">
        <v>0</v>
      </c>
      <c r="F84" s="35" t="e">
        <f t="shared" si="3"/>
        <v>#DIV/0!</v>
      </c>
    </row>
    <row r="85" spans="1:6" s="6" customFormat="1" ht="13.5" customHeight="1" x14ac:dyDescent="0.2">
      <c r="A85" s="11">
        <v>3212</v>
      </c>
      <c r="B85" s="12" t="s">
        <v>4</v>
      </c>
      <c r="C85" s="19">
        <v>0</v>
      </c>
      <c r="D85" s="19">
        <v>0</v>
      </c>
      <c r="E85" s="19">
        <v>0</v>
      </c>
      <c r="F85" s="35" t="e">
        <f t="shared" si="3"/>
        <v>#DIV/0!</v>
      </c>
    </row>
    <row r="86" spans="1:6" s="3" customFormat="1" ht="13.5" customHeight="1" x14ac:dyDescent="0.2">
      <c r="A86" s="33">
        <v>322</v>
      </c>
      <c r="B86" s="56" t="s">
        <v>105</v>
      </c>
      <c r="C86" s="70">
        <f>SUM(C87:C90)</f>
        <v>1000</v>
      </c>
      <c r="D86" s="70">
        <v>0</v>
      </c>
      <c r="E86" s="70">
        <f>SUM(E87:E90)</f>
        <v>132.52000000000001</v>
      </c>
      <c r="F86" s="35">
        <f t="shared" si="3"/>
        <v>13.252000000000001</v>
      </c>
    </row>
    <row r="87" spans="1:6" s="8" customFormat="1" ht="13.5" customHeight="1" x14ac:dyDescent="0.2">
      <c r="A87" s="4" t="s">
        <v>9</v>
      </c>
      <c r="B87" s="12" t="s">
        <v>10</v>
      </c>
      <c r="C87" s="19">
        <v>1000</v>
      </c>
      <c r="D87" s="19">
        <v>0</v>
      </c>
      <c r="E87" s="19">
        <v>132.52000000000001</v>
      </c>
      <c r="F87" s="35">
        <f t="shared" si="3"/>
        <v>13.252000000000001</v>
      </c>
    </row>
    <row r="88" spans="1:6" s="8" customFormat="1" ht="13.5" customHeight="1" x14ac:dyDescent="0.2">
      <c r="A88" s="4" t="s">
        <v>11</v>
      </c>
      <c r="B88" s="12" t="s">
        <v>12</v>
      </c>
      <c r="C88" s="19">
        <v>0</v>
      </c>
      <c r="D88" s="19">
        <v>0</v>
      </c>
      <c r="E88" s="19">
        <v>0</v>
      </c>
      <c r="F88" s="35" t="e">
        <f t="shared" si="3"/>
        <v>#DIV/0!</v>
      </c>
    </row>
    <row r="89" spans="1:6" s="8" customFormat="1" ht="13.5" customHeight="1" x14ac:dyDescent="0.2">
      <c r="A89" s="4" t="s">
        <v>13</v>
      </c>
      <c r="B89" s="12" t="s">
        <v>14</v>
      </c>
      <c r="C89" s="19">
        <v>0</v>
      </c>
      <c r="D89" s="19">
        <v>0</v>
      </c>
      <c r="E89" s="19">
        <v>0</v>
      </c>
      <c r="F89" s="35" t="e">
        <f t="shared" si="3"/>
        <v>#DIV/0!</v>
      </c>
    </row>
    <row r="90" spans="1:6" s="8" customFormat="1" ht="13.5" customHeight="1" x14ac:dyDescent="0.2">
      <c r="A90" s="4" t="s">
        <v>15</v>
      </c>
      <c r="B90" s="12" t="s">
        <v>16</v>
      </c>
      <c r="C90" s="19">
        <v>0</v>
      </c>
      <c r="D90" s="19">
        <v>0</v>
      </c>
      <c r="E90" s="19">
        <v>0</v>
      </c>
      <c r="F90" s="35" t="e">
        <f t="shared" si="3"/>
        <v>#DIV/0!</v>
      </c>
    </row>
    <row r="91" spans="1:6" s="7" customFormat="1" ht="13.5" customHeight="1" x14ac:dyDescent="0.2">
      <c r="A91" s="33">
        <v>323</v>
      </c>
      <c r="B91" s="56" t="s">
        <v>106</v>
      </c>
      <c r="C91" s="70">
        <f>SUM(C92:C96)</f>
        <v>800</v>
      </c>
      <c r="D91" s="70">
        <v>0</v>
      </c>
      <c r="E91" s="70">
        <f>SUM(E92:E96)</f>
        <v>0</v>
      </c>
      <c r="F91" s="35">
        <f t="shared" si="3"/>
        <v>0</v>
      </c>
    </row>
    <row r="92" spans="1:6" s="8" customFormat="1" ht="13.5" customHeight="1" x14ac:dyDescent="0.2">
      <c r="A92" s="11">
        <v>3231</v>
      </c>
      <c r="B92" s="12" t="s">
        <v>18</v>
      </c>
      <c r="C92" s="19">
        <v>500</v>
      </c>
      <c r="D92" s="19">
        <v>0</v>
      </c>
      <c r="E92" s="71">
        <v>0</v>
      </c>
      <c r="F92" s="35">
        <f t="shared" si="3"/>
        <v>0</v>
      </c>
    </row>
    <row r="93" spans="1:6" s="8" customFormat="1" ht="13.5" customHeight="1" x14ac:dyDescent="0.2">
      <c r="A93" s="4" t="s">
        <v>19</v>
      </c>
      <c r="B93" s="12" t="s">
        <v>20</v>
      </c>
      <c r="C93" s="19">
        <v>0</v>
      </c>
      <c r="D93" s="19">
        <v>0</v>
      </c>
      <c r="E93" s="19">
        <v>0</v>
      </c>
      <c r="F93" s="35" t="e">
        <f t="shared" si="3"/>
        <v>#DIV/0!</v>
      </c>
    </row>
    <row r="94" spans="1:6" s="8" customFormat="1" ht="13.5" customHeight="1" x14ac:dyDescent="0.2">
      <c r="A94" s="4" t="s">
        <v>23</v>
      </c>
      <c r="B94" s="12" t="s">
        <v>24</v>
      </c>
      <c r="C94" s="19">
        <v>0</v>
      </c>
      <c r="D94" s="19">
        <v>0</v>
      </c>
      <c r="E94" s="19">
        <v>0</v>
      </c>
      <c r="F94" s="35" t="e">
        <f t="shared" si="3"/>
        <v>#DIV/0!</v>
      </c>
    </row>
    <row r="95" spans="1:6" s="8" customFormat="1" ht="13.5" customHeight="1" x14ac:dyDescent="0.2">
      <c r="A95" s="11">
        <v>3237</v>
      </c>
      <c r="B95" s="12" t="s">
        <v>28</v>
      </c>
      <c r="C95" s="19">
        <v>0</v>
      </c>
      <c r="D95" s="19">
        <v>0</v>
      </c>
      <c r="E95" s="19">
        <v>0</v>
      </c>
      <c r="F95" s="35" t="e">
        <f t="shared" si="3"/>
        <v>#DIV/0!</v>
      </c>
    </row>
    <row r="96" spans="1:6" s="8" customFormat="1" ht="13.5" customHeight="1" x14ac:dyDescent="0.2">
      <c r="A96" s="4" t="s">
        <v>31</v>
      </c>
      <c r="B96" s="12" t="s">
        <v>32</v>
      </c>
      <c r="C96" s="19">
        <v>300</v>
      </c>
      <c r="D96" s="19">
        <v>0</v>
      </c>
      <c r="E96" s="19">
        <v>0</v>
      </c>
      <c r="F96" s="35">
        <f t="shared" si="3"/>
        <v>0</v>
      </c>
    </row>
    <row r="97" spans="1:6" s="7" customFormat="1" ht="13.5" customHeight="1" x14ac:dyDescent="0.2">
      <c r="A97" s="33">
        <v>329</v>
      </c>
      <c r="B97" s="56" t="s">
        <v>44</v>
      </c>
      <c r="C97" s="70">
        <f>SUM(C98:C99)</f>
        <v>300</v>
      </c>
      <c r="D97" s="70">
        <v>0</v>
      </c>
      <c r="E97" s="70">
        <f>SUM(E98:E99)</f>
        <v>0</v>
      </c>
      <c r="F97" s="35">
        <f t="shared" si="3"/>
        <v>0</v>
      </c>
    </row>
    <row r="98" spans="1:6" s="8" customFormat="1" ht="13.5" customHeight="1" x14ac:dyDescent="0.2">
      <c r="A98" s="4" t="s">
        <v>37</v>
      </c>
      <c r="B98" s="37" t="s">
        <v>38</v>
      </c>
      <c r="C98" s="19">
        <v>200</v>
      </c>
      <c r="D98" s="19">
        <v>0</v>
      </c>
      <c r="E98" s="19">
        <v>0</v>
      </c>
      <c r="F98" s="35">
        <f t="shared" si="3"/>
        <v>0</v>
      </c>
    </row>
    <row r="99" spans="1:6" s="8" customFormat="1" ht="13.5" customHeight="1" x14ac:dyDescent="0.2">
      <c r="A99" s="4" t="s">
        <v>43</v>
      </c>
      <c r="B99" s="12" t="s">
        <v>44</v>
      </c>
      <c r="C99" s="19">
        <v>100</v>
      </c>
      <c r="D99" s="19">
        <v>0</v>
      </c>
      <c r="E99" s="19">
        <v>0</v>
      </c>
      <c r="F99" s="35">
        <f t="shared" si="3"/>
        <v>0</v>
      </c>
    </row>
    <row r="100" spans="1:6" s="36" customFormat="1" ht="13.5" customHeight="1" x14ac:dyDescent="0.2">
      <c r="A100" s="33">
        <v>42</v>
      </c>
      <c r="B100" s="69" t="s">
        <v>108</v>
      </c>
      <c r="C100" s="35">
        <f>C101+C108</f>
        <v>1900</v>
      </c>
      <c r="D100" s="35">
        <v>0</v>
      </c>
      <c r="E100" s="35">
        <f>E101+E108</f>
        <v>1771.25</v>
      </c>
      <c r="F100" s="35">
        <f t="shared" si="3"/>
        <v>93.223684210526315</v>
      </c>
    </row>
    <row r="101" spans="1:6" s="36" customFormat="1" ht="13.5" customHeight="1" x14ac:dyDescent="0.2">
      <c r="A101" s="33">
        <v>422</v>
      </c>
      <c r="B101" s="56" t="s">
        <v>109</v>
      </c>
      <c r="C101" s="70">
        <f>SUM(C102:C107)</f>
        <v>1800</v>
      </c>
      <c r="D101" s="70">
        <v>0</v>
      </c>
      <c r="E101" s="70">
        <f>SUM(E102:E106)</f>
        <v>1771.25</v>
      </c>
      <c r="F101" s="35">
        <f t="shared" si="3"/>
        <v>98.402777777777771</v>
      </c>
    </row>
    <row r="102" spans="1:6" s="8" customFormat="1" ht="13.5" customHeight="1" x14ac:dyDescent="0.2">
      <c r="A102" s="38" t="s">
        <v>66</v>
      </c>
      <c r="B102" s="12" t="s">
        <v>67</v>
      </c>
      <c r="C102" s="19">
        <v>1400</v>
      </c>
      <c r="D102" s="19">
        <v>0</v>
      </c>
      <c r="E102" s="19">
        <v>1771.25</v>
      </c>
      <c r="F102" s="35">
        <f t="shared" si="3"/>
        <v>126.51785714285715</v>
      </c>
    </row>
    <row r="103" spans="1:6" s="8" customFormat="1" ht="13.5" customHeight="1" x14ac:dyDescent="0.2">
      <c r="A103" s="38">
        <v>4222</v>
      </c>
      <c r="B103" s="12" t="s">
        <v>85</v>
      </c>
      <c r="C103" s="19">
        <v>400</v>
      </c>
      <c r="D103" s="19">
        <v>0</v>
      </c>
      <c r="E103" s="19">
        <v>0</v>
      </c>
      <c r="F103" s="35">
        <f t="shared" si="3"/>
        <v>0</v>
      </c>
    </row>
    <row r="104" spans="1:6" s="8" customFormat="1" ht="13.5" customHeight="1" x14ac:dyDescent="0.2">
      <c r="A104" s="38">
        <v>4223</v>
      </c>
      <c r="B104" s="12" t="s">
        <v>86</v>
      </c>
      <c r="C104" s="19">
        <v>0</v>
      </c>
      <c r="D104" s="19">
        <v>0</v>
      </c>
      <c r="E104" s="19">
        <v>0</v>
      </c>
      <c r="F104" s="35" t="e">
        <f t="shared" si="3"/>
        <v>#DIV/0!</v>
      </c>
    </row>
    <row r="105" spans="1:6" s="8" customFormat="1" ht="13.5" customHeight="1" x14ac:dyDescent="0.2">
      <c r="A105" s="38">
        <v>4225</v>
      </c>
      <c r="B105" s="12" t="s">
        <v>72</v>
      </c>
      <c r="C105" s="19">
        <v>0</v>
      </c>
      <c r="D105" s="19">
        <v>0</v>
      </c>
      <c r="E105" s="19">
        <v>0</v>
      </c>
      <c r="F105" s="35" t="e">
        <f t="shared" si="3"/>
        <v>#DIV/0!</v>
      </c>
    </row>
    <row r="106" spans="1:6" s="8" customFormat="1" ht="13.5" customHeight="1" x14ac:dyDescent="0.2">
      <c r="A106" s="38">
        <v>4226</v>
      </c>
      <c r="B106" s="12" t="s">
        <v>87</v>
      </c>
      <c r="C106" s="19">
        <v>0</v>
      </c>
      <c r="D106" s="19">
        <v>0</v>
      </c>
      <c r="E106" s="19">
        <v>0</v>
      </c>
      <c r="F106" s="35" t="e">
        <f t="shared" si="3"/>
        <v>#DIV/0!</v>
      </c>
    </row>
    <row r="107" spans="1:6" s="8" customFormat="1" ht="13.5" customHeight="1" x14ac:dyDescent="0.2">
      <c r="A107" s="38">
        <v>4227</v>
      </c>
      <c r="B107" s="12" t="s">
        <v>77</v>
      </c>
      <c r="C107" s="19">
        <v>0</v>
      </c>
      <c r="D107" s="19">
        <v>0</v>
      </c>
      <c r="E107" s="19">
        <v>0</v>
      </c>
      <c r="F107" s="35" t="e">
        <f t="shared" si="3"/>
        <v>#DIV/0!</v>
      </c>
    </row>
    <row r="108" spans="1:6" s="36" customFormat="1" ht="13.5" customHeight="1" x14ac:dyDescent="0.2">
      <c r="A108" s="33">
        <v>424</v>
      </c>
      <c r="B108" s="56" t="s">
        <v>110</v>
      </c>
      <c r="C108" s="70">
        <f>SUM(C109)</f>
        <v>100</v>
      </c>
      <c r="D108" s="70">
        <v>0</v>
      </c>
      <c r="E108" s="70">
        <f>SUM(E109)</f>
        <v>0</v>
      </c>
      <c r="F108" s="35">
        <f t="shared" si="3"/>
        <v>0</v>
      </c>
    </row>
    <row r="109" spans="1:6" s="8" customFormat="1" ht="13.5" customHeight="1" x14ac:dyDescent="0.2">
      <c r="A109" s="4" t="s">
        <v>68</v>
      </c>
      <c r="B109" s="12" t="s">
        <v>69</v>
      </c>
      <c r="C109" s="19">
        <v>100</v>
      </c>
      <c r="D109" s="19">
        <v>0</v>
      </c>
      <c r="E109" s="19">
        <v>0</v>
      </c>
      <c r="F109" s="35">
        <f t="shared" si="3"/>
        <v>0</v>
      </c>
    </row>
    <row r="110" spans="1:6" s="5" customFormat="1" ht="13.5" customHeight="1" x14ac:dyDescent="0.2">
      <c r="A110" s="308" t="s">
        <v>271</v>
      </c>
      <c r="B110" s="309"/>
      <c r="C110" s="55">
        <f>C111+C127</f>
        <v>3300</v>
      </c>
      <c r="D110" s="55">
        <v>0</v>
      </c>
      <c r="E110" s="55">
        <f>E111+E127</f>
        <v>91.29</v>
      </c>
      <c r="F110" s="55">
        <f t="shared" ref="F110:F173" si="5">E110/C110*100</f>
        <v>2.7663636363636366</v>
      </c>
    </row>
    <row r="111" spans="1:6" s="5" customFormat="1" ht="13.5" customHeight="1" x14ac:dyDescent="0.2">
      <c r="A111" s="33">
        <v>32</v>
      </c>
      <c r="B111" s="64" t="s">
        <v>58</v>
      </c>
      <c r="C111" s="34">
        <f>C114+C119+C121+C123+C112</f>
        <v>3200</v>
      </c>
      <c r="D111" s="34">
        <v>0</v>
      </c>
      <c r="E111" s="34">
        <f>E114+E119+E121+E123+E112</f>
        <v>0</v>
      </c>
      <c r="F111" s="35">
        <f t="shared" si="5"/>
        <v>0</v>
      </c>
    </row>
    <row r="112" spans="1:6" s="5" customFormat="1" ht="13.5" customHeight="1" x14ac:dyDescent="0.2">
      <c r="A112" s="33">
        <v>321</v>
      </c>
      <c r="B112" s="64" t="s">
        <v>104</v>
      </c>
      <c r="C112" s="34">
        <f>+C113</f>
        <v>500</v>
      </c>
      <c r="D112" s="34">
        <v>0</v>
      </c>
      <c r="E112" s="34">
        <f>+E113</f>
        <v>0</v>
      </c>
      <c r="F112" s="35">
        <f t="shared" si="5"/>
        <v>0</v>
      </c>
    </row>
    <row r="113" spans="1:6" s="5" customFormat="1" ht="13.5" customHeight="1" x14ac:dyDescent="0.2">
      <c r="A113" s="11">
        <v>3211</v>
      </c>
      <c r="B113" s="66" t="s">
        <v>2</v>
      </c>
      <c r="C113" s="34">
        <v>500</v>
      </c>
      <c r="D113" s="34">
        <v>0</v>
      </c>
      <c r="E113" s="34">
        <f>+E114</f>
        <v>0</v>
      </c>
      <c r="F113" s="35">
        <f t="shared" si="5"/>
        <v>0</v>
      </c>
    </row>
    <row r="114" spans="1:6" s="5" customFormat="1" ht="13.5" customHeight="1" x14ac:dyDescent="0.2">
      <c r="A114" s="33">
        <v>322</v>
      </c>
      <c r="B114" s="56" t="s">
        <v>105</v>
      </c>
      <c r="C114" s="35">
        <f>C115+C116+C117+C118</f>
        <v>200</v>
      </c>
      <c r="D114" s="35">
        <v>0</v>
      </c>
      <c r="E114" s="35">
        <f>E115+E116+E117+E118</f>
        <v>0</v>
      </c>
      <c r="F114" s="35">
        <f t="shared" si="5"/>
        <v>0</v>
      </c>
    </row>
    <row r="115" spans="1:6" s="5" customFormat="1" ht="13.5" customHeight="1" x14ac:dyDescent="0.2">
      <c r="A115" s="4" t="s">
        <v>9</v>
      </c>
      <c r="B115" s="12" t="s">
        <v>10</v>
      </c>
      <c r="C115" s="19">
        <v>100</v>
      </c>
      <c r="D115" s="19">
        <v>0</v>
      </c>
      <c r="E115" s="19">
        <v>0</v>
      </c>
      <c r="F115" s="35">
        <f t="shared" si="5"/>
        <v>0</v>
      </c>
    </row>
    <row r="116" spans="1:6" s="5" customFormat="1" ht="13.5" customHeight="1" x14ac:dyDescent="0.2">
      <c r="A116" s="11">
        <v>3222</v>
      </c>
      <c r="B116" s="12" t="s">
        <v>74</v>
      </c>
      <c r="C116" s="19">
        <v>0</v>
      </c>
      <c r="D116" s="19">
        <v>0</v>
      </c>
      <c r="E116" s="19">
        <v>0</v>
      </c>
      <c r="F116" s="35" t="e">
        <f t="shared" si="5"/>
        <v>#DIV/0!</v>
      </c>
    </row>
    <row r="117" spans="1:6" s="5" customFormat="1" ht="13.5" customHeight="1" x14ac:dyDescent="0.2">
      <c r="A117" s="11">
        <v>3225</v>
      </c>
      <c r="B117" s="12" t="s">
        <v>16</v>
      </c>
      <c r="C117" s="19">
        <v>100</v>
      </c>
      <c r="D117" s="19">
        <v>0</v>
      </c>
      <c r="E117" s="19">
        <v>0</v>
      </c>
      <c r="F117" s="35">
        <f t="shared" si="5"/>
        <v>0</v>
      </c>
    </row>
    <row r="118" spans="1:6" s="5" customFormat="1" ht="13.5" customHeight="1" x14ac:dyDescent="0.2">
      <c r="A118" s="11">
        <v>3227</v>
      </c>
      <c r="B118" s="12" t="s">
        <v>160</v>
      </c>
      <c r="C118" s="19">
        <v>0</v>
      </c>
      <c r="D118" s="19">
        <f t="shared" si="4"/>
        <v>0</v>
      </c>
      <c r="E118" s="19">
        <v>0</v>
      </c>
      <c r="F118" s="35" t="e">
        <f t="shared" si="5"/>
        <v>#DIV/0!</v>
      </c>
    </row>
    <row r="119" spans="1:6" s="5" customFormat="1" ht="13.5" customHeight="1" x14ac:dyDescent="0.2">
      <c r="A119" s="33">
        <v>323</v>
      </c>
      <c r="B119" s="56" t="s">
        <v>106</v>
      </c>
      <c r="C119" s="34">
        <v>0</v>
      </c>
      <c r="D119" s="34">
        <f t="shared" si="4"/>
        <v>0</v>
      </c>
      <c r="E119" s="34">
        <f>E120</f>
        <v>0</v>
      </c>
      <c r="F119" s="35" t="e">
        <f t="shared" si="5"/>
        <v>#DIV/0!</v>
      </c>
    </row>
    <row r="120" spans="1:6" s="5" customFormat="1" ht="13.5" customHeight="1" x14ac:dyDescent="0.2">
      <c r="A120" s="11">
        <v>3239</v>
      </c>
      <c r="B120" s="12" t="s">
        <v>32</v>
      </c>
      <c r="C120" s="19">
        <v>0</v>
      </c>
      <c r="D120" s="19">
        <f t="shared" si="4"/>
        <v>0</v>
      </c>
      <c r="E120" s="19">
        <v>0</v>
      </c>
      <c r="F120" s="35" t="e">
        <f t="shared" si="5"/>
        <v>#DIV/0!</v>
      </c>
    </row>
    <row r="121" spans="1:6" s="36" customFormat="1" ht="13.5" customHeight="1" x14ac:dyDescent="0.2">
      <c r="A121" s="33">
        <v>324</v>
      </c>
      <c r="B121" s="56" t="s">
        <v>34</v>
      </c>
      <c r="C121" s="35">
        <v>0</v>
      </c>
      <c r="D121" s="35">
        <f t="shared" si="4"/>
        <v>0</v>
      </c>
      <c r="E121" s="35">
        <f>E122</f>
        <v>0</v>
      </c>
      <c r="F121" s="35" t="e">
        <f t="shared" si="5"/>
        <v>#DIV/0!</v>
      </c>
    </row>
    <row r="122" spans="1:6" s="5" customFormat="1" ht="13.5" customHeight="1" x14ac:dyDescent="0.2">
      <c r="A122" s="4" t="s">
        <v>33</v>
      </c>
      <c r="B122" s="12" t="s">
        <v>34</v>
      </c>
      <c r="C122" s="19">
        <v>0</v>
      </c>
      <c r="D122" s="19">
        <f t="shared" si="4"/>
        <v>0</v>
      </c>
      <c r="E122" s="19"/>
      <c r="F122" s="35" t="e">
        <f t="shared" si="5"/>
        <v>#DIV/0!</v>
      </c>
    </row>
    <row r="123" spans="1:6" s="36" customFormat="1" ht="13.5" customHeight="1" x14ac:dyDescent="0.2">
      <c r="A123" s="33">
        <v>329</v>
      </c>
      <c r="B123" s="56" t="s">
        <v>44</v>
      </c>
      <c r="C123" s="35">
        <f>+C124+C125+C126</f>
        <v>2500</v>
      </c>
      <c r="D123" s="35">
        <v>0</v>
      </c>
      <c r="E123" s="35">
        <f>SUM(E124:E126)</f>
        <v>0</v>
      </c>
      <c r="F123" s="35">
        <f t="shared" si="5"/>
        <v>0</v>
      </c>
    </row>
    <row r="124" spans="1:6" s="5" customFormat="1" ht="13.5" customHeight="1" x14ac:dyDescent="0.2">
      <c r="A124" s="4" t="s">
        <v>70</v>
      </c>
      <c r="B124" s="72" t="s">
        <v>71</v>
      </c>
      <c r="C124" s="19">
        <v>0</v>
      </c>
      <c r="D124" s="19">
        <f t="shared" si="4"/>
        <v>0</v>
      </c>
      <c r="E124" s="19">
        <v>0</v>
      </c>
      <c r="F124" s="35" t="e">
        <f t="shared" si="5"/>
        <v>#DIV/0!</v>
      </c>
    </row>
    <row r="125" spans="1:6" s="5" customFormat="1" ht="13.5" customHeight="1" x14ac:dyDescent="0.2">
      <c r="A125" s="4" t="s">
        <v>35</v>
      </c>
      <c r="B125" s="12" t="s">
        <v>36</v>
      </c>
      <c r="C125" s="19">
        <v>0</v>
      </c>
      <c r="D125" s="19">
        <f t="shared" si="4"/>
        <v>0</v>
      </c>
      <c r="E125" s="19">
        <v>0</v>
      </c>
      <c r="F125" s="35" t="e">
        <f t="shared" si="5"/>
        <v>#DIV/0!</v>
      </c>
    </row>
    <row r="126" spans="1:6" s="5" customFormat="1" ht="13.5" customHeight="1" x14ac:dyDescent="0.2">
      <c r="A126" s="4" t="s">
        <v>43</v>
      </c>
      <c r="B126" s="12" t="s">
        <v>44</v>
      </c>
      <c r="C126" s="19">
        <v>2500</v>
      </c>
      <c r="D126" s="19">
        <v>0</v>
      </c>
      <c r="E126" s="19">
        <v>0</v>
      </c>
      <c r="F126" s="35">
        <f t="shared" si="5"/>
        <v>0</v>
      </c>
    </row>
    <row r="127" spans="1:6" s="36" customFormat="1" ht="13.5" customHeight="1" x14ac:dyDescent="0.2">
      <c r="A127" s="33">
        <v>42</v>
      </c>
      <c r="B127" s="73" t="s">
        <v>108</v>
      </c>
      <c r="C127" s="35">
        <f>C130+C128</f>
        <v>100</v>
      </c>
      <c r="D127" s="35">
        <f t="shared" si="4"/>
        <v>100</v>
      </c>
      <c r="E127" s="35">
        <f>E130+E128</f>
        <v>91.29</v>
      </c>
      <c r="F127" s="35">
        <f t="shared" si="5"/>
        <v>91.29</v>
      </c>
    </row>
    <row r="128" spans="1:6" s="36" customFormat="1" ht="13.5" customHeight="1" x14ac:dyDescent="0.2">
      <c r="A128" s="33">
        <v>422</v>
      </c>
      <c r="B128" s="56" t="s">
        <v>109</v>
      </c>
      <c r="C128" s="35">
        <f>SUM(C129)</f>
        <v>0</v>
      </c>
      <c r="D128" s="35">
        <f t="shared" si="4"/>
        <v>0</v>
      </c>
      <c r="E128" s="70">
        <f>E129</f>
        <v>0</v>
      </c>
      <c r="F128" s="35" t="e">
        <f t="shared" si="5"/>
        <v>#DIV/0!</v>
      </c>
    </row>
    <row r="129" spans="1:6" s="36" customFormat="1" ht="13.5" customHeight="1" x14ac:dyDescent="0.2">
      <c r="A129" s="38">
        <v>4227</v>
      </c>
      <c r="B129" s="12" t="s">
        <v>77</v>
      </c>
      <c r="C129" s="19">
        <v>0</v>
      </c>
      <c r="D129" s="19">
        <f>SUM(C129)</f>
        <v>0</v>
      </c>
      <c r="E129" s="19">
        <v>0</v>
      </c>
      <c r="F129" s="35" t="e">
        <f t="shared" si="5"/>
        <v>#DIV/0!</v>
      </c>
    </row>
    <row r="130" spans="1:6" s="36" customFormat="1" ht="13.5" customHeight="1" x14ac:dyDescent="0.2">
      <c r="A130" s="33">
        <v>424</v>
      </c>
      <c r="B130" s="56" t="s">
        <v>110</v>
      </c>
      <c r="C130" s="35">
        <f>C131</f>
        <v>100</v>
      </c>
      <c r="D130" s="35">
        <f t="shared" si="4"/>
        <v>100</v>
      </c>
      <c r="E130" s="35">
        <f>E131</f>
        <v>91.29</v>
      </c>
      <c r="F130" s="35">
        <f t="shared" si="5"/>
        <v>91.29</v>
      </c>
    </row>
    <row r="131" spans="1:6" s="5" customFormat="1" ht="13.5" customHeight="1" x14ac:dyDescent="0.2">
      <c r="A131" s="4" t="s">
        <v>68</v>
      </c>
      <c r="B131" s="12" t="s">
        <v>69</v>
      </c>
      <c r="C131" s="19">
        <v>100</v>
      </c>
      <c r="D131" s="19">
        <v>0</v>
      </c>
      <c r="E131" s="19">
        <v>91.29</v>
      </c>
      <c r="F131" s="35">
        <f t="shared" si="5"/>
        <v>91.29</v>
      </c>
    </row>
    <row r="132" spans="1:6" s="5" customFormat="1" ht="13.5" customHeight="1" x14ac:dyDescent="0.2">
      <c r="A132" s="308" t="s">
        <v>268</v>
      </c>
      <c r="B132" s="309"/>
      <c r="C132" s="55">
        <f>C133+C141+C166+C172+C163+C169</f>
        <v>28000</v>
      </c>
      <c r="D132" s="55">
        <v>0</v>
      </c>
      <c r="E132" s="55">
        <f>E133+E141+E166+E172+E163+E169</f>
        <v>1526.74</v>
      </c>
      <c r="F132" s="55">
        <f t="shared" si="5"/>
        <v>5.4526428571428571</v>
      </c>
    </row>
    <row r="133" spans="1:6" s="3" customFormat="1" ht="13.5" customHeight="1" x14ac:dyDescent="0.2">
      <c r="A133" s="33">
        <v>31</v>
      </c>
      <c r="B133" s="64" t="s">
        <v>62</v>
      </c>
      <c r="C133" s="34">
        <f>C134+C136+C138</f>
        <v>0</v>
      </c>
      <c r="D133" s="34">
        <f t="shared" si="4"/>
        <v>0</v>
      </c>
      <c r="E133" s="34">
        <f>E134+E136+E138</f>
        <v>0</v>
      </c>
      <c r="F133" s="35" t="e">
        <f t="shared" si="5"/>
        <v>#DIV/0!</v>
      </c>
    </row>
    <row r="134" spans="1:6" s="3" customFormat="1" ht="13.5" customHeight="1" x14ac:dyDescent="0.2">
      <c r="A134" s="44">
        <v>311</v>
      </c>
      <c r="B134" s="65" t="s">
        <v>100</v>
      </c>
      <c r="C134" s="50">
        <f>C135</f>
        <v>0</v>
      </c>
      <c r="D134" s="50">
        <f t="shared" si="4"/>
        <v>0</v>
      </c>
      <c r="E134" s="50">
        <f>E135</f>
        <v>0</v>
      </c>
      <c r="F134" s="35" t="e">
        <f t="shared" si="5"/>
        <v>#DIV/0!</v>
      </c>
    </row>
    <row r="135" spans="1:6" s="3" customFormat="1" ht="13.5" customHeight="1" x14ac:dyDescent="0.2">
      <c r="A135" s="9">
        <v>3111</v>
      </c>
      <c r="B135" s="67" t="s">
        <v>101</v>
      </c>
      <c r="C135" s="52">
        <v>0</v>
      </c>
      <c r="D135" s="52">
        <f t="shared" si="4"/>
        <v>0</v>
      </c>
      <c r="E135" s="52"/>
      <c r="F135" s="35" t="e">
        <f t="shared" si="5"/>
        <v>#DIV/0!</v>
      </c>
    </row>
    <row r="136" spans="1:6" s="3" customFormat="1" ht="13.5" customHeight="1" x14ac:dyDescent="0.2">
      <c r="A136" s="44">
        <v>312</v>
      </c>
      <c r="B136" s="65" t="s">
        <v>73</v>
      </c>
      <c r="C136" s="50">
        <f>C137</f>
        <v>0</v>
      </c>
      <c r="D136" s="50">
        <f t="shared" si="4"/>
        <v>0</v>
      </c>
      <c r="E136" s="50">
        <f>E137</f>
        <v>0</v>
      </c>
      <c r="F136" s="35" t="e">
        <f t="shared" si="5"/>
        <v>#DIV/0!</v>
      </c>
    </row>
    <row r="137" spans="1:6" s="3" customFormat="1" ht="13.5" customHeight="1" x14ac:dyDescent="0.2">
      <c r="A137" s="9">
        <v>3121</v>
      </c>
      <c r="B137" s="67" t="s">
        <v>73</v>
      </c>
      <c r="C137" s="52">
        <v>0</v>
      </c>
      <c r="D137" s="52">
        <f t="shared" si="4"/>
        <v>0</v>
      </c>
      <c r="E137" s="52">
        <v>0</v>
      </c>
      <c r="F137" s="35" t="e">
        <f t="shared" si="5"/>
        <v>#DIV/0!</v>
      </c>
    </row>
    <row r="138" spans="1:6" s="3" customFormat="1" ht="13.5" customHeight="1" x14ac:dyDescent="0.2">
      <c r="A138" s="44">
        <v>313</v>
      </c>
      <c r="B138" s="65" t="s">
        <v>102</v>
      </c>
      <c r="C138" s="50">
        <f>C139+C140</f>
        <v>0</v>
      </c>
      <c r="D138" s="50">
        <f t="shared" si="4"/>
        <v>0</v>
      </c>
      <c r="E138" s="50">
        <f>E139+E140</f>
        <v>0</v>
      </c>
      <c r="F138" s="35" t="e">
        <f t="shared" si="5"/>
        <v>#DIV/0!</v>
      </c>
    </row>
    <row r="139" spans="1:6" s="3" customFormat="1" ht="13.5" customHeight="1" x14ac:dyDescent="0.2">
      <c r="A139" s="9">
        <v>3132</v>
      </c>
      <c r="B139" s="67" t="s">
        <v>103</v>
      </c>
      <c r="C139" s="52">
        <v>0</v>
      </c>
      <c r="D139" s="52">
        <f t="shared" si="4"/>
        <v>0</v>
      </c>
      <c r="E139" s="52">
        <v>0</v>
      </c>
      <c r="F139" s="35" t="e">
        <f t="shared" si="5"/>
        <v>#DIV/0!</v>
      </c>
    </row>
    <row r="140" spans="1:6" s="6" customFormat="1" ht="13.5" customHeight="1" x14ac:dyDescent="0.2">
      <c r="A140" s="11">
        <v>3133</v>
      </c>
      <c r="B140" s="66" t="s">
        <v>161</v>
      </c>
      <c r="C140" s="19">
        <v>0</v>
      </c>
      <c r="D140" s="19">
        <f t="shared" si="4"/>
        <v>0</v>
      </c>
      <c r="E140" s="19">
        <v>0</v>
      </c>
      <c r="F140" s="35" t="e">
        <f t="shared" si="5"/>
        <v>#DIV/0!</v>
      </c>
    </row>
    <row r="141" spans="1:6" s="5" customFormat="1" ht="13.5" customHeight="1" x14ac:dyDescent="0.2">
      <c r="A141" s="33">
        <v>32</v>
      </c>
      <c r="B141" s="64" t="s">
        <v>58</v>
      </c>
      <c r="C141" s="34">
        <f>C142+C144+C148+C155+C157</f>
        <v>6400</v>
      </c>
      <c r="D141" s="34">
        <v>0</v>
      </c>
      <c r="E141" s="34">
        <f>E142+E144+E148+E155+E157</f>
        <v>1089.95</v>
      </c>
      <c r="F141" s="35">
        <f t="shared" si="5"/>
        <v>17.030468750000001</v>
      </c>
    </row>
    <row r="142" spans="1:6" s="5" customFormat="1" ht="13.5" customHeight="1" x14ac:dyDescent="0.2">
      <c r="A142" s="33">
        <v>321</v>
      </c>
      <c r="B142" s="64" t="s">
        <v>104</v>
      </c>
      <c r="C142" s="34">
        <f>C143</f>
        <v>400</v>
      </c>
      <c r="D142" s="34">
        <v>0</v>
      </c>
      <c r="E142" s="34">
        <f>E143</f>
        <v>339.95</v>
      </c>
      <c r="F142" s="35">
        <f t="shared" si="5"/>
        <v>84.987499999999997</v>
      </c>
    </row>
    <row r="143" spans="1:6" s="5" customFormat="1" ht="14.25" customHeight="1" x14ac:dyDescent="0.2">
      <c r="A143" s="4" t="s">
        <v>1</v>
      </c>
      <c r="B143" s="12" t="s">
        <v>2</v>
      </c>
      <c r="C143" s="19">
        <v>400</v>
      </c>
      <c r="D143" s="19">
        <v>0</v>
      </c>
      <c r="E143" s="19">
        <v>339.95</v>
      </c>
      <c r="F143" s="35">
        <f t="shared" si="5"/>
        <v>84.987499999999997</v>
      </c>
    </row>
    <row r="144" spans="1:6" s="5" customFormat="1" ht="13.5" customHeight="1" x14ac:dyDescent="0.2">
      <c r="A144" s="33">
        <v>322</v>
      </c>
      <c r="B144" s="56" t="s">
        <v>105</v>
      </c>
      <c r="C144" s="35">
        <f>+C145+C146+C147</f>
        <v>3000</v>
      </c>
      <c r="D144" s="35">
        <v>0</v>
      </c>
      <c r="E144" s="35">
        <f>SUM(E145:E147)</f>
        <v>750</v>
      </c>
      <c r="F144" s="35">
        <f t="shared" si="5"/>
        <v>25</v>
      </c>
    </row>
    <row r="145" spans="1:6" s="5" customFormat="1" ht="13.5" customHeight="1" x14ac:dyDescent="0.2">
      <c r="A145" s="4" t="s">
        <v>9</v>
      </c>
      <c r="B145" s="12" t="s">
        <v>10</v>
      </c>
      <c r="C145" s="19">
        <v>2000</v>
      </c>
      <c r="D145" s="19">
        <v>0</v>
      </c>
      <c r="E145" s="19">
        <v>375</v>
      </c>
      <c r="F145" s="35">
        <f t="shared" si="5"/>
        <v>18.75</v>
      </c>
    </row>
    <row r="146" spans="1:6" s="5" customFormat="1" ht="13.5" customHeight="1" x14ac:dyDescent="0.2">
      <c r="A146" s="11">
        <v>3222</v>
      </c>
      <c r="B146" s="12" t="s">
        <v>74</v>
      </c>
      <c r="C146" s="19">
        <v>0</v>
      </c>
      <c r="D146" s="19">
        <f t="shared" ref="D146:D206" si="6">SUM(C146)</f>
        <v>0</v>
      </c>
      <c r="E146" s="19">
        <v>0</v>
      </c>
      <c r="F146" s="35" t="e">
        <f t="shared" si="5"/>
        <v>#DIV/0!</v>
      </c>
    </row>
    <row r="147" spans="1:6" s="5" customFormat="1" ht="13.5" customHeight="1" x14ac:dyDescent="0.2">
      <c r="A147" s="11">
        <v>3225</v>
      </c>
      <c r="B147" s="12" t="s">
        <v>16</v>
      </c>
      <c r="C147" s="19">
        <v>1000</v>
      </c>
      <c r="D147" s="19">
        <v>0</v>
      </c>
      <c r="E147" s="19">
        <v>375</v>
      </c>
      <c r="F147" s="35">
        <f t="shared" si="5"/>
        <v>37.5</v>
      </c>
    </row>
    <row r="148" spans="1:6" s="5" customFormat="1" ht="13.5" customHeight="1" x14ac:dyDescent="0.2">
      <c r="A148" s="33">
        <v>323</v>
      </c>
      <c r="B148" s="56" t="s">
        <v>106</v>
      </c>
      <c r="C148" s="34">
        <f>SUM(C149:C154)</f>
        <v>2000</v>
      </c>
      <c r="D148" s="34">
        <v>0</v>
      </c>
      <c r="E148" s="34">
        <f>SUM(E149:E154)</f>
        <v>0</v>
      </c>
      <c r="F148" s="35">
        <f t="shared" si="5"/>
        <v>0</v>
      </c>
    </row>
    <row r="149" spans="1:6" s="8" customFormat="1" ht="13.5" customHeight="1" x14ac:dyDescent="0.2">
      <c r="A149" s="11">
        <v>3231</v>
      </c>
      <c r="B149" s="37" t="s">
        <v>18</v>
      </c>
      <c r="C149" s="19">
        <v>0</v>
      </c>
      <c r="D149" s="19">
        <f t="shared" si="6"/>
        <v>0</v>
      </c>
      <c r="E149" s="19">
        <v>0</v>
      </c>
      <c r="F149" s="35" t="e">
        <f t="shared" si="5"/>
        <v>#DIV/0!</v>
      </c>
    </row>
    <row r="150" spans="1:6" s="5" customFormat="1" ht="13.5" customHeight="1" x14ac:dyDescent="0.2">
      <c r="A150" s="4" t="s">
        <v>21</v>
      </c>
      <c r="B150" s="12" t="s">
        <v>22</v>
      </c>
      <c r="C150" s="19">
        <v>0</v>
      </c>
      <c r="D150" s="19">
        <f t="shared" si="6"/>
        <v>0</v>
      </c>
      <c r="E150" s="19">
        <v>0</v>
      </c>
      <c r="F150" s="35" t="e">
        <f t="shared" si="5"/>
        <v>#DIV/0!</v>
      </c>
    </row>
    <row r="151" spans="1:6" s="5" customFormat="1" ht="13.5" customHeight="1" x14ac:dyDescent="0.2">
      <c r="A151" s="11">
        <v>3235</v>
      </c>
      <c r="B151" s="12" t="s">
        <v>75</v>
      </c>
      <c r="C151" s="19">
        <v>0</v>
      </c>
      <c r="D151" s="19">
        <v>0</v>
      </c>
      <c r="E151" s="19">
        <v>0</v>
      </c>
      <c r="F151" s="35" t="e">
        <f t="shared" si="5"/>
        <v>#DIV/0!</v>
      </c>
    </row>
    <row r="152" spans="1:6" s="5" customFormat="1" ht="13.5" customHeight="1" x14ac:dyDescent="0.2">
      <c r="A152" s="11">
        <v>3236</v>
      </c>
      <c r="B152" s="12" t="s">
        <v>26</v>
      </c>
      <c r="C152" s="19">
        <v>0</v>
      </c>
      <c r="D152" s="19">
        <f t="shared" si="6"/>
        <v>0</v>
      </c>
      <c r="E152" s="19">
        <v>0</v>
      </c>
      <c r="F152" s="35" t="e">
        <f t="shared" si="5"/>
        <v>#DIV/0!</v>
      </c>
    </row>
    <row r="153" spans="1:6" s="5" customFormat="1" ht="13.5" customHeight="1" x14ac:dyDescent="0.2">
      <c r="A153" s="11">
        <v>3237</v>
      </c>
      <c r="B153" s="12" t="s">
        <v>28</v>
      </c>
      <c r="C153" s="19">
        <v>0</v>
      </c>
      <c r="D153" s="19">
        <f t="shared" si="6"/>
        <v>0</v>
      </c>
      <c r="E153" s="19">
        <v>0</v>
      </c>
      <c r="F153" s="35" t="e">
        <f t="shared" si="5"/>
        <v>#DIV/0!</v>
      </c>
    </row>
    <row r="154" spans="1:6" s="5" customFormat="1" ht="13.5" customHeight="1" x14ac:dyDescent="0.2">
      <c r="A154" s="11">
        <v>3239</v>
      </c>
      <c r="B154" s="37" t="s">
        <v>32</v>
      </c>
      <c r="C154" s="19">
        <v>2000</v>
      </c>
      <c r="D154" s="19">
        <v>0</v>
      </c>
      <c r="E154" s="19">
        <v>0</v>
      </c>
      <c r="F154" s="35">
        <f t="shared" si="5"/>
        <v>0</v>
      </c>
    </row>
    <row r="155" spans="1:6" s="36" customFormat="1" ht="13.5" customHeight="1" x14ac:dyDescent="0.2">
      <c r="A155" s="33">
        <v>324</v>
      </c>
      <c r="B155" s="73" t="s">
        <v>34</v>
      </c>
      <c r="C155" s="35">
        <f>+C156</f>
        <v>0</v>
      </c>
      <c r="D155" s="35">
        <f t="shared" si="6"/>
        <v>0</v>
      </c>
      <c r="E155" s="35">
        <f>E156</f>
        <v>0</v>
      </c>
      <c r="F155" s="35" t="e">
        <f t="shared" si="5"/>
        <v>#DIV/0!</v>
      </c>
    </row>
    <row r="156" spans="1:6" s="5" customFormat="1" ht="13.5" customHeight="1" x14ac:dyDescent="0.2">
      <c r="A156" s="4" t="s">
        <v>33</v>
      </c>
      <c r="B156" s="12" t="s">
        <v>34</v>
      </c>
      <c r="C156" s="19">
        <v>0</v>
      </c>
      <c r="D156" s="19">
        <v>0</v>
      </c>
      <c r="E156" s="19">
        <v>0</v>
      </c>
      <c r="F156" s="35" t="e">
        <f t="shared" si="5"/>
        <v>#DIV/0!</v>
      </c>
    </row>
    <row r="157" spans="1:6" s="36" customFormat="1" ht="13.5" customHeight="1" x14ac:dyDescent="0.2">
      <c r="A157" s="33">
        <v>329</v>
      </c>
      <c r="B157" s="56" t="s">
        <v>44</v>
      </c>
      <c r="C157" s="35">
        <f>SUM(C158:C162)</f>
        <v>1000</v>
      </c>
      <c r="D157" s="35">
        <v>0</v>
      </c>
      <c r="E157" s="35">
        <f>SUM(E158:E162)</f>
        <v>0</v>
      </c>
      <c r="F157" s="35">
        <f t="shared" si="5"/>
        <v>0</v>
      </c>
    </row>
    <row r="158" spans="1:6" s="5" customFormat="1" ht="13.5" customHeight="1" x14ac:dyDescent="0.2">
      <c r="A158" s="4" t="s">
        <v>35</v>
      </c>
      <c r="B158" s="12" t="s">
        <v>36</v>
      </c>
      <c r="C158" s="19">
        <v>0</v>
      </c>
      <c r="D158" s="19">
        <f t="shared" si="6"/>
        <v>0</v>
      </c>
      <c r="E158" s="19">
        <v>0</v>
      </c>
      <c r="F158" s="35" t="e">
        <f t="shared" si="5"/>
        <v>#DIV/0!</v>
      </c>
    </row>
    <row r="159" spans="1:6" s="5" customFormat="1" ht="13.5" customHeight="1" x14ac:dyDescent="0.2">
      <c r="A159" s="4" t="s">
        <v>37</v>
      </c>
      <c r="B159" s="12" t="s">
        <v>38</v>
      </c>
      <c r="C159" s="19">
        <v>0</v>
      </c>
      <c r="D159" s="19">
        <f t="shared" si="6"/>
        <v>0</v>
      </c>
      <c r="E159" s="19">
        <v>0</v>
      </c>
      <c r="F159" s="35" t="e">
        <f t="shared" si="5"/>
        <v>#DIV/0!</v>
      </c>
    </row>
    <row r="160" spans="1:6" s="5" customFormat="1" ht="13.5" customHeight="1" x14ac:dyDescent="0.2">
      <c r="A160" s="4" t="s">
        <v>41</v>
      </c>
      <c r="B160" s="12" t="s">
        <v>42</v>
      </c>
      <c r="C160" s="19">
        <v>0</v>
      </c>
      <c r="D160" s="19">
        <f t="shared" si="6"/>
        <v>0</v>
      </c>
      <c r="E160" s="19">
        <v>0</v>
      </c>
      <c r="F160" s="35" t="e">
        <f t="shared" si="5"/>
        <v>#DIV/0!</v>
      </c>
    </row>
    <row r="161" spans="1:6" s="5" customFormat="1" ht="13.5" customHeight="1" x14ac:dyDescent="0.2">
      <c r="A161" s="11">
        <v>3296</v>
      </c>
      <c r="B161" s="12" t="s">
        <v>162</v>
      </c>
      <c r="C161" s="19">
        <v>0</v>
      </c>
      <c r="D161" s="19">
        <f t="shared" si="6"/>
        <v>0</v>
      </c>
      <c r="E161" s="19">
        <v>0</v>
      </c>
      <c r="F161" s="35" t="e">
        <f t="shared" si="5"/>
        <v>#DIV/0!</v>
      </c>
    </row>
    <row r="162" spans="1:6" s="5" customFormat="1" ht="13.5" customHeight="1" x14ac:dyDescent="0.2">
      <c r="A162" s="11">
        <v>3299</v>
      </c>
      <c r="B162" s="12" t="s">
        <v>44</v>
      </c>
      <c r="C162" s="19">
        <v>1000</v>
      </c>
      <c r="D162" s="19">
        <v>0</v>
      </c>
      <c r="E162" s="19">
        <v>0</v>
      </c>
      <c r="F162" s="35">
        <f t="shared" si="5"/>
        <v>0</v>
      </c>
    </row>
    <row r="163" spans="1:6" s="5" customFormat="1" ht="13.5" customHeight="1" x14ac:dyDescent="0.2">
      <c r="A163" s="33">
        <v>34</v>
      </c>
      <c r="B163" s="64" t="s">
        <v>59</v>
      </c>
      <c r="C163" s="34">
        <f>C164</f>
        <v>100</v>
      </c>
      <c r="D163" s="34">
        <f t="shared" si="6"/>
        <v>100</v>
      </c>
      <c r="E163" s="34">
        <f>E164</f>
        <v>0</v>
      </c>
      <c r="F163" s="35">
        <f t="shared" si="5"/>
        <v>0</v>
      </c>
    </row>
    <row r="164" spans="1:6" s="5" customFormat="1" ht="13.5" customHeight="1" x14ac:dyDescent="0.2">
      <c r="A164" s="33">
        <v>343</v>
      </c>
      <c r="B164" s="64" t="s">
        <v>107</v>
      </c>
      <c r="C164" s="34">
        <f>C165</f>
        <v>100</v>
      </c>
      <c r="D164" s="34">
        <f t="shared" si="6"/>
        <v>100</v>
      </c>
      <c r="E164" s="34">
        <f>E165</f>
        <v>0</v>
      </c>
      <c r="F164" s="35">
        <f t="shared" si="5"/>
        <v>0</v>
      </c>
    </row>
    <row r="165" spans="1:6" s="5" customFormat="1" ht="13.5" customHeight="1" x14ac:dyDescent="0.2">
      <c r="A165" s="11">
        <v>3433</v>
      </c>
      <c r="B165" s="12" t="s">
        <v>48</v>
      </c>
      <c r="C165" s="19">
        <v>100</v>
      </c>
      <c r="D165" s="19">
        <f t="shared" si="6"/>
        <v>100</v>
      </c>
      <c r="E165" s="19">
        <v>0</v>
      </c>
      <c r="F165" s="35">
        <f t="shared" si="5"/>
        <v>0</v>
      </c>
    </row>
    <row r="166" spans="1:6" s="36" customFormat="1" ht="25.5" customHeight="1" x14ac:dyDescent="0.2">
      <c r="A166" s="48">
        <v>37</v>
      </c>
      <c r="B166" s="74" t="s">
        <v>111</v>
      </c>
      <c r="C166" s="54">
        <f>C167</f>
        <v>18000</v>
      </c>
      <c r="D166" s="54">
        <v>0</v>
      </c>
      <c r="E166" s="54">
        <f>E167</f>
        <v>0</v>
      </c>
      <c r="F166" s="35">
        <f t="shared" si="5"/>
        <v>0</v>
      </c>
    </row>
    <row r="167" spans="1:6" s="36" customFormat="1" ht="13.5" customHeight="1" x14ac:dyDescent="0.2">
      <c r="A167" s="33">
        <v>372</v>
      </c>
      <c r="B167" s="56" t="s">
        <v>112</v>
      </c>
      <c r="C167" s="35">
        <f>C168</f>
        <v>18000</v>
      </c>
      <c r="D167" s="35">
        <v>0</v>
      </c>
      <c r="E167" s="35">
        <f>E168</f>
        <v>0</v>
      </c>
      <c r="F167" s="35">
        <f t="shared" si="5"/>
        <v>0</v>
      </c>
    </row>
    <row r="168" spans="1:6" s="5" customFormat="1" ht="13.5" customHeight="1" x14ac:dyDescent="0.2">
      <c r="A168" s="11">
        <v>3722</v>
      </c>
      <c r="B168" s="12" t="s">
        <v>113</v>
      </c>
      <c r="C168" s="19">
        <v>18000</v>
      </c>
      <c r="D168" s="19">
        <v>0</v>
      </c>
      <c r="E168" s="19">
        <v>0</v>
      </c>
      <c r="F168" s="35">
        <f t="shared" si="5"/>
        <v>0</v>
      </c>
    </row>
    <row r="169" spans="1:6" s="5" customFormat="1" ht="13.5" customHeight="1" x14ac:dyDescent="0.2">
      <c r="A169" s="33">
        <v>38</v>
      </c>
      <c r="B169" s="56" t="s">
        <v>202</v>
      </c>
      <c r="C169" s="54">
        <f>SUM(C170)</f>
        <v>500</v>
      </c>
      <c r="D169" s="54">
        <v>0</v>
      </c>
      <c r="E169" s="54">
        <f>SUM(E170)</f>
        <v>436.79</v>
      </c>
      <c r="F169" s="35">
        <f t="shared" si="5"/>
        <v>87.358000000000004</v>
      </c>
    </row>
    <row r="170" spans="1:6" s="5" customFormat="1" ht="13.5" customHeight="1" x14ac:dyDescent="0.2">
      <c r="A170" s="33">
        <v>381</v>
      </c>
      <c r="B170" s="56" t="s">
        <v>55</v>
      </c>
      <c r="C170" s="35">
        <f>SUM(C171)</f>
        <v>500</v>
      </c>
      <c r="D170" s="35">
        <v>0</v>
      </c>
      <c r="E170" s="35">
        <f>SUM(E171)</f>
        <v>436.79</v>
      </c>
      <c r="F170" s="35">
        <f t="shared" si="5"/>
        <v>87.358000000000004</v>
      </c>
    </row>
    <row r="171" spans="1:6" s="5" customFormat="1" ht="13.5" customHeight="1" x14ac:dyDescent="0.2">
      <c r="A171" s="11">
        <v>3812</v>
      </c>
      <c r="B171" s="12" t="s">
        <v>203</v>
      </c>
      <c r="C171" s="19">
        <v>500</v>
      </c>
      <c r="D171" s="19">
        <v>0</v>
      </c>
      <c r="E171" s="19">
        <v>436.79</v>
      </c>
      <c r="F171" s="35">
        <f t="shared" si="5"/>
        <v>87.358000000000004</v>
      </c>
    </row>
    <row r="172" spans="1:6" s="36" customFormat="1" ht="13.5" customHeight="1" x14ac:dyDescent="0.2">
      <c r="A172" s="33">
        <v>42</v>
      </c>
      <c r="B172" s="69" t="s">
        <v>108</v>
      </c>
      <c r="C172" s="35">
        <f>C173+C177</f>
        <v>3000</v>
      </c>
      <c r="D172" s="35">
        <v>0</v>
      </c>
      <c r="E172" s="35">
        <f>E173+E177</f>
        <v>0</v>
      </c>
      <c r="F172" s="35">
        <f t="shared" si="5"/>
        <v>0</v>
      </c>
    </row>
    <row r="173" spans="1:6" s="36" customFormat="1" ht="13.5" customHeight="1" x14ac:dyDescent="0.2">
      <c r="A173" s="33">
        <v>422</v>
      </c>
      <c r="B173" s="56" t="s">
        <v>109</v>
      </c>
      <c r="C173" s="35">
        <f>SUM(C174:C176)</f>
        <v>0</v>
      </c>
      <c r="D173" s="35">
        <f t="shared" si="6"/>
        <v>0</v>
      </c>
      <c r="E173" s="35">
        <f>SUM(E174:E176)</f>
        <v>0</v>
      </c>
      <c r="F173" s="35" t="e">
        <f t="shared" si="5"/>
        <v>#DIV/0!</v>
      </c>
    </row>
    <row r="174" spans="1:6" s="5" customFormat="1" ht="13.5" customHeight="1" x14ac:dyDescent="0.2">
      <c r="A174" s="4" t="s">
        <v>66</v>
      </c>
      <c r="B174" s="12" t="s">
        <v>67</v>
      </c>
      <c r="C174" s="19">
        <v>0</v>
      </c>
      <c r="D174" s="19">
        <f t="shared" si="6"/>
        <v>0</v>
      </c>
      <c r="E174" s="19">
        <v>0</v>
      </c>
      <c r="F174" s="35" t="e">
        <f t="shared" ref="F174:F178" si="7">E174/C174*100</f>
        <v>#DIV/0!</v>
      </c>
    </row>
    <row r="175" spans="1:6" s="5" customFormat="1" ht="13.5" customHeight="1" x14ac:dyDescent="0.2">
      <c r="A175" s="11">
        <v>4225</v>
      </c>
      <c r="B175" s="37" t="s">
        <v>72</v>
      </c>
      <c r="C175" s="19">
        <v>0</v>
      </c>
      <c r="D175" s="19">
        <f t="shared" si="6"/>
        <v>0</v>
      </c>
      <c r="E175" s="19">
        <v>0</v>
      </c>
      <c r="F175" s="35" t="e">
        <f t="shared" si="7"/>
        <v>#DIV/0!</v>
      </c>
    </row>
    <row r="176" spans="1:6" s="5" customFormat="1" ht="13.5" customHeight="1" x14ac:dyDescent="0.2">
      <c r="A176" s="38">
        <v>4226</v>
      </c>
      <c r="B176" s="12" t="s">
        <v>87</v>
      </c>
      <c r="C176" s="19">
        <v>0</v>
      </c>
      <c r="D176" s="19">
        <f t="shared" si="6"/>
        <v>0</v>
      </c>
      <c r="E176" s="19">
        <v>0</v>
      </c>
      <c r="F176" s="35" t="e">
        <f t="shared" si="7"/>
        <v>#DIV/0!</v>
      </c>
    </row>
    <row r="177" spans="1:6" s="36" customFormat="1" ht="13.5" customHeight="1" x14ac:dyDescent="0.2">
      <c r="A177" s="33">
        <v>424</v>
      </c>
      <c r="B177" s="56" t="s">
        <v>110</v>
      </c>
      <c r="C177" s="35">
        <f>C178</f>
        <v>3000</v>
      </c>
      <c r="D177" s="35">
        <v>0</v>
      </c>
      <c r="E177" s="35">
        <f>E178</f>
        <v>0</v>
      </c>
      <c r="F177" s="35">
        <f t="shared" si="7"/>
        <v>0</v>
      </c>
    </row>
    <row r="178" spans="1:6" s="5" customFormat="1" ht="13.5" customHeight="1" x14ac:dyDescent="0.2">
      <c r="A178" s="4" t="s">
        <v>68</v>
      </c>
      <c r="B178" s="12" t="s">
        <v>69</v>
      </c>
      <c r="C178" s="19">
        <v>3000</v>
      </c>
      <c r="D178" s="19">
        <v>0</v>
      </c>
      <c r="E178" s="19">
        <v>0</v>
      </c>
      <c r="F178" s="35">
        <f t="shared" si="7"/>
        <v>0</v>
      </c>
    </row>
    <row r="179" spans="1:6" s="5" customFormat="1" ht="13.5" customHeight="1" x14ac:dyDescent="0.2">
      <c r="A179" s="308" t="s">
        <v>270</v>
      </c>
      <c r="B179" s="309"/>
      <c r="C179" s="55">
        <f>C180+C193</f>
        <v>3900</v>
      </c>
      <c r="D179" s="55">
        <v>0</v>
      </c>
      <c r="E179" s="55">
        <f>E180+E193</f>
        <v>0</v>
      </c>
      <c r="F179" s="55">
        <f t="shared" ref="F179:F206" si="8">E179/C179*100</f>
        <v>0</v>
      </c>
    </row>
    <row r="180" spans="1:6" s="7" customFormat="1" ht="13.5" customHeight="1" x14ac:dyDescent="0.2">
      <c r="A180" s="33">
        <v>32</v>
      </c>
      <c r="B180" s="64" t="s">
        <v>58</v>
      </c>
      <c r="C180" s="34">
        <f>C181+C183+C187+C190</f>
        <v>3300</v>
      </c>
      <c r="D180" s="34">
        <v>0</v>
      </c>
      <c r="E180" s="34">
        <f>E181+E183+E187+E190</f>
        <v>0</v>
      </c>
      <c r="F180" s="35">
        <f t="shared" si="8"/>
        <v>0</v>
      </c>
    </row>
    <row r="181" spans="1:6" s="7" customFormat="1" ht="13.5" customHeight="1" x14ac:dyDescent="0.2">
      <c r="A181" s="33">
        <v>321</v>
      </c>
      <c r="B181" s="64" t="s">
        <v>104</v>
      </c>
      <c r="C181" s="34">
        <f>C182</f>
        <v>2000</v>
      </c>
      <c r="D181" s="34">
        <v>0</v>
      </c>
      <c r="E181" s="34">
        <f>E182</f>
        <v>0</v>
      </c>
      <c r="F181" s="35">
        <f t="shared" si="8"/>
        <v>0</v>
      </c>
    </row>
    <row r="182" spans="1:6" s="8" customFormat="1" ht="13.5" customHeight="1" x14ac:dyDescent="0.2">
      <c r="A182" s="4" t="s">
        <v>1</v>
      </c>
      <c r="B182" s="12" t="s">
        <v>2</v>
      </c>
      <c r="C182" s="19">
        <v>2000</v>
      </c>
      <c r="D182" s="19">
        <v>0</v>
      </c>
      <c r="E182" s="19">
        <v>0</v>
      </c>
      <c r="F182" s="35">
        <f t="shared" si="8"/>
        <v>0</v>
      </c>
    </row>
    <row r="183" spans="1:6" s="7" customFormat="1" ht="13.5" customHeight="1" x14ac:dyDescent="0.2">
      <c r="A183" s="33">
        <v>322</v>
      </c>
      <c r="B183" s="56" t="s">
        <v>105</v>
      </c>
      <c r="C183" s="35">
        <f>SUM(C184:C186)</f>
        <v>1000</v>
      </c>
      <c r="D183" s="35">
        <v>0</v>
      </c>
      <c r="E183" s="35">
        <f>SUM(E184:E186)</f>
        <v>0</v>
      </c>
      <c r="F183" s="35">
        <f t="shared" si="8"/>
        <v>0</v>
      </c>
    </row>
    <row r="184" spans="1:6" s="5" customFormat="1" ht="13.5" customHeight="1" x14ac:dyDescent="0.2">
      <c r="A184" s="4" t="s">
        <v>9</v>
      </c>
      <c r="B184" s="12" t="s">
        <v>10</v>
      </c>
      <c r="C184" s="19">
        <v>0</v>
      </c>
      <c r="D184" s="19">
        <f t="shared" si="6"/>
        <v>0</v>
      </c>
      <c r="E184" s="19">
        <v>0</v>
      </c>
      <c r="F184" s="35" t="e">
        <f t="shared" si="8"/>
        <v>#DIV/0!</v>
      </c>
    </row>
    <row r="185" spans="1:6" s="5" customFormat="1" ht="13.5" customHeight="1" x14ac:dyDescent="0.2">
      <c r="A185" s="11">
        <v>3222</v>
      </c>
      <c r="B185" s="12" t="s">
        <v>74</v>
      </c>
      <c r="C185" s="19">
        <v>0</v>
      </c>
      <c r="D185" s="19">
        <v>0</v>
      </c>
      <c r="E185" s="19">
        <v>0</v>
      </c>
      <c r="F185" s="35" t="e">
        <f t="shared" si="8"/>
        <v>#DIV/0!</v>
      </c>
    </row>
    <row r="186" spans="1:6" s="5" customFormat="1" ht="13.5" customHeight="1" x14ac:dyDescent="0.2">
      <c r="A186" s="4" t="s">
        <v>15</v>
      </c>
      <c r="B186" s="12" t="s">
        <v>16</v>
      </c>
      <c r="C186" s="19">
        <v>1000</v>
      </c>
      <c r="D186" s="19">
        <v>0</v>
      </c>
      <c r="E186" s="19">
        <v>0</v>
      </c>
      <c r="F186" s="35">
        <f t="shared" si="8"/>
        <v>0</v>
      </c>
    </row>
    <row r="187" spans="1:6" s="7" customFormat="1" ht="13.5" customHeight="1" x14ac:dyDescent="0.2">
      <c r="A187" s="33">
        <v>323</v>
      </c>
      <c r="B187" s="56" t="s">
        <v>106</v>
      </c>
      <c r="C187" s="35">
        <v>0</v>
      </c>
      <c r="D187" s="35">
        <f t="shared" si="6"/>
        <v>0</v>
      </c>
      <c r="E187" s="35">
        <f>SUM(E188:E189)</f>
        <v>0</v>
      </c>
      <c r="F187" s="35" t="e">
        <f t="shared" si="8"/>
        <v>#DIV/0!</v>
      </c>
    </row>
    <row r="188" spans="1:6" s="5" customFormat="1" ht="13.5" customHeight="1" x14ac:dyDescent="0.2">
      <c r="A188" s="11">
        <v>3235</v>
      </c>
      <c r="B188" s="12" t="s">
        <v>75</v>
      </c>
      <c r="C188" s="19">
        <v>0</v>
      </c>
      <c r="D188" s="19">
        <f t="shared" si="6"/>
        <v>0</v>
      </c>
      <c r="E188" s="19">
        <v>0</v>
      </c>
      <c r="F188" s="35" t="e">
        <f t="shared" si="8"/>
        <v>#DIV/0!</v>
      </c>
    </row>
    <row r="189" spans="1:6" s="5" customFormat="1" ht="13.5" customHeight="1" x14ac:dyDescent="0.2">
      <c r="A189" s="11">
        <v>3239</v>
      </c>
      <c r="B189" s="12" t="s">
        <v>32</v>
      </c>
      <c r="C189" s="19">
        <v>0</v>
      </c>
      <c r="D189" s="19">
        <f t="shared" si="6"/>
        <v>0</v>
      </c>
      <c r="E189" s="19">
        <v>0</v>
      </c>
      <c r="F189" s="35" t="e">
        <f t="shared" si="8"/>
        <v>#DIV/0!</v>
      </c>
    </row>
    <row r="190" spans="1:6" s="7" customFormat="1" ht="13.5" customHeight="1" x14ac:dyDescent="0.2">
      <c r="A190" s="33">
        <v>329</v>
      </c>
      <c r="B190" s="56" t="s">
        <v>44</v>
      </c>
      <c r="C190" s="34">
        <f>SUM(C191:C192)</f>
        <v>300</v>
      </c>
      <c r="D190" s="34">
        <v>0</v>
      </c>
      <c r="E190" s="34">
        <f>SUM(E191:E192)</f>
        <v>0</v>
      </c>
      <c r="F190" s="35">
        <f t="shared" si="8"/>
        <v>0</v>
      </c>
    </row>
    <row r="191" spans="1:6" s="5" customFormat="1" ht="13.5" customHeight="1" x14ac:dyDescent="0.2">
      <c r="A191" s="11">
        <v>3293</v>
      </c>
      <c r="B191" s="12" t="s">
        <v>38</v>
      </c>
      <c r="C191" s="19">
        <v>0</v>
      </c>
      <c r="D191" s="19">
        <f t="shared" si="6"/>
        <v>0</v>
      </c>
      <c r="E191" s="19">
        <v>0</v>
      </c>
      <c r="F191" s="35" t="e">
        <f t="shared" si="8"/>
        <v>#DIV/0!</v>
      </c>
    </row>
    <row r="192" spans="1:6" s="5" customFormat="1" ht="13.5" customHeight="1" x14ac:dyDescent="0.2">
      <c r="A192" s="11">
        <v>3299</v>
      </c>
      <c r="B192" s="12" t="s">
        <v>44</v>
      </c>
      <c r="C192" s="19">
        <v>300</v>
      </c>
      <c r="D192" s="19">
        <v>0</v>
      </c>
      <c r="E192" s="19">
        <v>0</v>
      </c>
      <c r="F192" s="35">
        <f t="shared" si="8"/>
        <v>0</v>
      </c>
    </row>
    <row r="193" spans="1:6" s="7" customFormat="1" ht="13.5" customHeight="1" x14ac:dyDescent="0.2">
      <c r="A193" s="33">
        <v>42</v>
      </c>
      <c r="B193" s="73" t="s">
        <v>114</v>
      </c>
      <c r="C193" s="34">
        <f>C194+C197</f>
        <v>600</v>
      </c>
      <c r="D193" s="34">
        <v>0</v>
      </c>
      <c r="E193" s="34">
        <f>E194+E197</f>
        <v>0</v>
      </c>
      <c r="F193" s="35">
        <f t="shared" si="8"/>
        <v>0</v>
      </c>
    </row>
    <row r="194" spans="1:6" s="7" customFormat="1" ht="13.5" customHeight="1" x14ac:dyDescent="0.2">
      <c r="A194" s="33">
        <v>422</v>
      </c>
      <c r="B194" s="56" t="s">
        <v>109</v>
      </c>
      <c r="C194" s="34">
        <f>C195+C196</f>
        <v>600</v>
      </c>
      <c r="D194" s="34">
        <v>0</v>
      </c>
      <c r="E194" s="34">
        <f>E195+E196</f>
        <v>0</v>
      </c>
      <c r="F194" s="35">
        <f t="shared" si="8"/>
        <v>0</v>
      </c>
    </row>
    <row r="195" spans="1:6" s="5" customFormat="1" ht="13.5" customHeight="1" x14ac:dyDescent="0.2">
      <c r="A195" s="4" t="s">
        <v>66</v>
      </c>
      <c r="B195" s="12" t="s">
        <v>67</v>
      </c>
      <c r="C195" s="19">
        <v>300</v>
      </c>
      <c r="D195" s="19">
        <v>0</v>
      </c>
      <c r="E195" s="19">
        <v>0</v>
      </c>
      <c r="F195" s="35">
        <f t="shared" si="8"/>
        <v>0</v>
      </c>
    </row>
    <row r="196" spans="1:6" s="5" customFormat="1" ht="13.5" customHeight="1" x14ac:dyDescent="0.2">
      <c r="A196" s="11">
        <v>4226</v>
      </c>
      <c r="B196" s="12" t="s">
        <v>87</v>
      </c>
      <c r="C196" s="19">
        <v>300</v>
      </c>
      <c r="D196" s="19">
        <v>0</v>
      </c>
      <c r="E196" s="19">
        <v>0</v>
      </c>
      <c r="F196" s="35">
        <f t="shared" si="8"/>
        <v>0</v>
      </c>
    </row>
    <row r="197" spans="1:6" s="5" customFormat="1" ht="13.5" customHeight="1" x14ac:dyDescent="0.2">
      <c r="A197" s="33">
        <v>424</v>
      </c>
      <c r="B197" s="56" t="s">
        <v>110</v>
      </c>
      <c r="C197" s="34">
        <f>SUM(C198)</f>
        <v>0</v>
      </c>
      <c r="D197" s="34">
        <f t="shared" si="6"/>
        <v>0</v>
      </c>
      <c r="E197" s="34">
        <f>SUM(E198)</f>
        <v>0</v>
      </c>
      <c r="F197" s="35" t="e">
        <f t="shared" si="8"/>
        <v>#DIV/0!</v>
      </c>
    </row>
    <row r="198" spans="1:6" s="5" customFormat="1" ht="13.5" customHeight="1" x14ac:dyDescent="0.2">
      <c r="A198" s="11">
        <v>4241</v>
      </c>
      <c r="B198" s="12" t="s">
        <v>69</v>
      </c>
      <c r="C198" s="19">
        <v>0</v>
      </c>
      <c r="D198" s="19">
        <f t="shared" si="6"/>
        <v>0</v>
      </c>
      <c r="E198" s="19">
        <v>0</v>
      </c>
      <c r="F198" s="35" t="e">
        <f t="shared" si="8"/>
        <v>#DIV/0!</v>
      </c>
    </row>
    <row r="199" spans="1:6" s="5" customFormat="1" ht="13.5" customHeight="1" x14ac:dyDescent="0.2">
      <c r="A199" s="308" t="s">
        <v>140</v>
      </c>
      <c r="B199" s="309"/>
      <c r="C199" s="55">
        <f>C200+C203</f>
        <v>0</v>
      </c>
      <c r="D199" s="55">
        <f t="shared" si="6"/>
        <v>0</v>
      </c>
      <c r="E199" s="55">
        <f>E200+E203</f>
        <v>0</v>
      </c>
      <c r="F199" s="55" t="e">
        <f t="shared" si="8"/>
        <v>#DIV/0!</v>
      </c>
    </row>
    <row r="200" spans="1:6" s="5" customFormat="1" ht="13.5" customHeight="1" x14ac:dyDescent="0.2">
      <c r="A200" s="33">
        <v>32</v>
      </c>
      <c r="B200" s="64" t="s">
        <v>58</v>
      </c>
      <c r="C200" s="34">
        <f>C201</f>
        <v>0</v>
      </c>
      <c r="D200" s="34">
        <f t="shared" si="6"/>
        <v>0</v>
      </c>
      <c r="E200" s="34">
        <f>E201</f>
        <v>0</v>
      </c>
      <c r="F200" s="35" t="e">
        <f t="shared" si="8"/>
        <v>#DIV/0!</v>
      </c>
    </row>
    <row r="201" spans="1:6" s="5" customFormat="1" ht="13.5" customHeight="1" x14ac:dyDescent="0.2">
      <c r="A201" s="33">
        <v>323</v>
      </c>
      <c r="B201" s="56" t="s">
        <v>106</v>
      </c>
      <c r="C201" s="34">
        <v>0</v>
      </c>
      <c r="D201" s="34">
        <f t="shared" si="6"/>
        <v>0</v>
      </c>
      <c r="E201" s="34">
        <f>E202</f>
        <v>0</v>
      </c>
      <c r="F201" s="35" t="e">
        <f t="shared" si="8"/>
        <v>#DIV/0!</v>
      </c>
    </row>
    <row r="202" spans="1:6" s="8" customFormat="1" ht="13.5" customHeight="1" x14ac:dyDescent="0.2">
      <c r="A202" s="4" t="s">
        <v>19</v>
      </c>
      <c r="B202" s="12" t="s">
        <v>20</v>
      </c>
      <c r="C202" s="19">
        <v>0</v>
      </c>
      <c r="D202" s="19">
        <f t="shared" si="6"/>
        <v>0</v>
      </c>
      <c r="E202" s="19">
        <v>0</v>
      </c>
      <c r="F202" s="35" t="e">
        <f t="shared" si="8"/>
        <v>#DIV/0!</v>
      </c>
    </row>
    <row r="203" spans="1:6" s="36" customFormat="1" ht="13.5" customHeight="1" x14ac:dyDescent="0.2">
      <c r="A203" s="33">
        <v>42</v>
      </c>
      <c r="B203" s="75" t="s">
        <v>108</v>
      </c>
      <c r="C203" s="35">
        <f>C204</f>
        <v>0</v>
      </c>
      <c r="D203" s="35">
        <f t="shared" si="6"/>
        <v>0</v>
      </c>
      <c r="E203" s="35">
        <f>E204</f>
        <v>0</v>
      </c>
      <c r="F203" s="35" t="e">
        <f t="shared" si="8"/>
        <v>#DIV/0!</v>
      </c>
    </row>
    <row r="204" spans="1:6" s="36" customFormat="1" ht="13.5" customHeight="1" x14ac:dyDescent="0.2">
      <c r="A204" s="33">
        <v>422</v>
      </c>
      <c r="B204" s="56" t="s">
        <v>109</v>
      </c>
      <c r="C204" s="35">
        <v>0</v>
      </c>
      <c r="D204" s="35">
        <f t="shared" si="6"/>
        <v>0</v>
      </c>
      <c r="E204" s="35">
        <f>SUM(E205:E206)</f>
        <v>0</v>
      </c>
      <c r="F204" s="35" t="e">
        <f t="shared" si="8"/>
        <v>#DIV/0!</v>
      </c>
    </row>
    <row r="205" spans="1:6" s="8" customFormat="1" ht="13.5" customHeight="1" x14ac:dyDescent="0.2">
      <c r="A205" s="4" t="s">
        <v>66</v>
      </c>
      <c r="B205" s="12" t="s">
        <v>67</v>
      </c>
      <c r="C205" s="19">
        <v>0</v>
      </c>
      <c r="D205" s="19">
        <f t="shared" si="6"/>
        <v>0</v>
      </c>
      <c r="E205" s="19">
        <v>0</v>
      </c>
      <c r="F205" s="35" t="e">
        <f t="shared" si="8"/>
        <v>#DIV/0!</v>
      </c>
    </row>
    <row r="206" spans="1:6" s="8" customFormat="1" ht="13.5" customHeight="1" x14ac:dyDescent="0.2">
      <c r="A206" s="39" t="s">
        <v>76</v>
      </c>
      <c r="B206" s="40" t="s">
        <v>77</v>
      </c>
      <c r="C206" s="41">
        <v>0</v>
      </c>
      <c r="D206" s="41">
        <f t="shared" si="6"/>
        <v>0</v>
      </c>
      <c r="E206" s="41">
        <v>0</v>
      </c>
      <c r="F206" s="35" t="e">
        <f t="shared" si="8"/>
        <v>#DIV/0!</v>
      </c>
    </row>
    <row r="207" spans="1:6" ht="25.5" customHeight="1" x14ac:dyDescent="0.2">
      <c r="A207" s="302" t="s">
        <v>274</v>
      </c>
      <c r="B207" s="303"/>
      <c r="C207" s="32">
        <f>+C208+C221</f>
        <v>14631</v>
      </c>
      <c r="D207" s="32">
        <v>0</v>
      </c>
      <c r="E207" s="32">
        <f>E221+E208</f>
        <v>7162.84</v>
      </c>
      <c r="F207" s="32">
        <f t="shared" ref="F207:F214" si="9">E207/C207*100</f>
        <v>48.956599002118786</v>
      </c>
    </row>
    <row r="208" spans="1:6" ht="12.75" customHeight="1" x14ac:dyDescent="0.2">
      <c r="A208" s="304" t="s">
        <v>269</v>
      </c>
      <c r="B208" s="305"/>
      <c r="C208" s="51">
        <f>+C209+C216</f>
        <v>2475</v>
      </c>
      <c r="D208" s="51">
        <v>0</v>
      </c>
      <c r="E208" s="51">
        <f>+E209+E216</f>
        <v>400</v>
      </c>
      <c r="F208" s="51">
        <f t="shared" si="9"/>
        <v>16.161616161616163</v>
      </c>
    </row>
    <row r="209" spans="1:6" x14ac:dyDescent="0.2">
      <c r="A209" s="44">
        <v>31</v>
      </c>
      <c r="B209" s="65" t="s">
        <v>62</v>
      </c>
      <c r="C209" s="50">
        <f>+C210+C212+C214</f>
        <v>2375</v>
      </c>
      <c r="D209" s="50">
        <v>0</v>
      </c>
      <c r="E209" s="50">
        <f>+E210+E212+E214</f>
        <v>400</v>
      </c>
      <c r="F209" s="50">
        <f t="shared" si="9"/>
        <v>16.842105263157894</v>
      </c>
    </row>
    <row r="210" spans="1:6" x14ac:dyDescent="0.2">
      <c r="A210" s="44">
        <v>311</v>
      </c>
      <c r="B210" s="65" t="s">
        <v>100</v>
      </c>
      <c r="C210" s="50">
        <f>SUM(C211)</f>
        <v>1266</v>
      </c>
      <c r="D210" s="50">
        <v>0</v>
      </c>
      <c r="E210" s="50">
        <f>SUM(E211)</f>
        <v>0</v>
      </c>
      <c r="F210" s="50">
        <f t="shared" si="9"/>
        <v>0</v>
      </c>
    </row>
    <row r="211" spans="1:6" x14ac:dyDescent="0.2">
      <c r="A211" s="9">
        <v>3111</v>
      </c>
      <c r="B211" s="67" t="s">
        <v>101</v>
      </c>
      <c r="C211" s="52">
        <v>1266</v>
      </c>
      <c r="D211" s="52">
        <v>0</v>
      </c>
      <c r="E211" s="52">
        <v>0</v>
      </c>
      <c r="F211" s="35">
        <f t="shared" si="9"/>
        <v>0</v>
      </c>
    </row>
    <row r="212" spans="1:6" s="20" customFormat="1" x14ac:dyDescent="0.2">
      <c r="A212" s="44">
        <v>312</v>
      </c>
      <c r="B212" s="65" t="s">
        <v>73</v>
      </c>
      <c r="C212" s="50">
        <f>+C213</f>
        <v>900</v>
      </c>
      <c r="D212" s="50">
        <v>0</v>
      </c>
      <c r="E212" s="50">
        <f>+E213</f>
        <v>400</v>
      </c>
      <c r="F212" s="35">
        <f t="shared" si="9"/>
        <v>44.444444444444443</v>
      </c>
    </row>
    <row r="213" spans="1:6" s="20" customFormat="1" x14ac:dyDescent="0.2">
      <c r="A213" s="9">
        <v>3121</v>
      </c>
      <c r="B213" s="67" t="s">
        <v>73</v>
      </c>
      <c r="C213" s="52">
        <v>900</v>
      </c>
      <c r="D213" s="52">
        <v>0</v>
      </c>
      <c r="E213" s="52">
        <v>400</v>
      </c>
      <c r="F213" s="35">
        <f t="shared" si="9"/>
        <v>44.444444444444443</v>
      </c>
    </row>
    <row r="214" spans="1:6" x14ac:dyDescent="0.2">
      <c r="A214" s="44">
        <v>313</v>
      </c>
      <c r="B214" s="65" t="s">
        <v>102</v>
      </c>
      <c r="C214" s="50">
        <f>SUM(C215)</f>
        <v>209</v>
      </c>
      <c r="D214" s="50">
        <v>0</v>
      </c>
      <c r="E214" s="50">
        <f>SUM(E215)</f>
        <v>0</v>
      </c>
      <c r="F214" s="35">
        <f t="shared" si="9"/>
        <v>0</v>
      </c>
    </row>
    <row r="215" spans="1:6" x14ac:dyDescent="0.2">
      <c r="A215" s="9">
        <v>3132</v>
      </c>
      <c r="B215" s="67" t="s">
        <v>103</v>
      </c>
      <c r="C215" s="52">
        <v>209</v>
      </c>
      <c r="D215" s="52">
        <v>0</v>
      </c>
      <c r="E215" s="52">
        <v>0</v>
      </c>
      <c r="F215" s="35">
        <f t="shared" ref="F215:F218" si="10">E215/C215*100</f>
        <v>0</v>
      </c>
    </row>
    <row r="216" spans="1:6" s="20" customFormat="1" x14ac:dyDescent="0.2">
      <c r="A216" s="44">
        <v>32</v>
      </c>
      <c r="B216" s="65" t="s">
        <v>134</v>
      </c>
      <c r="C216" s="50">
        <f>C217+C219</f>
        <v>100</v>
      </c>
      <c r="D216" s="50">
        <v>0</v>
      </c>
      <c r="E216" s="50">
        <f>+E217</f>
        <v>0</v>
      </c>
      <c r="F216" s="35">
        <f t="shared" si="10"/>
        <v>0</v>
      </c>
    </row>
    <row r="217" spans="1:6" s="20" customFormat="1" x14ac:dyDescent="0.2">
      <c r="A217" s="44">
        <v>321</v>
      </c>
      <c r="B217" s="65" t="s">
        <v>104</v>
      </c>
      <c r="C217" s="50">
        <f>+C218</f>
        <v>0</v>
      </c>
      <c r="D217" s="50">
        <v>0</v>
      </c>
      <c r="E217" s="50">
        <f>+E218</f>
        <v>0</v>
      </c>
      <c r="F217" s="35" t="e">
        <f t="shared" si="10"/>
        <v>#DIV/0!</v>
      </c>
    </row>
    <row r="218" spans="1:6" s="20" customFormat="1" x14ac:dyDescent="0.2">
      <c r="A218" s="9">
        <v>3211</v>
      </c>
      <c r="B218" s="67" t="s">
        <v>2</v>
      </c>
      <c r="C218" s="52">
        <v>0</v>
      </c>
      <c r="D218" s="52">
        <v>0</v>
      </c>
      <c r="E218" s="52"/>
      <c r="F218" s="35" t="e">
        <f t="shared" si="10"/>
        <v>#DIV/0!</v>
      </c>
    </row>
    <row r="219" spans="1:6" s="20" customFormat="1" x14ac:dyDescent="0.2">
      <c r="A219" s="44">
        <v>323</v>
      </c>
      <c r="B219" s="65" t="s">
        <v>106</v>
      </c>
      <c r="C219" s="50">
        <f>C220</f>
        <v>100</v>
      </c>
      <c r="D219" s="52"/>
      <c r="E219" s="52"/>
      <c r="F219" s="35"/>
    </row>
    <row r="220" spans="1:6" s="20" customFormat="1" x14ac:dyDescent="0.2">
      <c r="A220" s="9">
        <v>3236</v>
      </c>
      <c r="B220" s="67" t="s">
        <v>26</v>
      </c>
      <c r="C220" s="52">
        <v>100</v>
      </c>
      <c r="D220" s="52"/>
      <c r="E220" s="52"/>
      <c r="F220" s="35"/>
    </row>
    <row r="221" spans="1:6" x14ac:dyDescent="0.2">
      <c r="A221" s="300" t="s">
        <v>267</v>
      </c>
      <c r="B221" s="301"/>
      <c r="C221" s="51">
        <f>C222+C229</f>
        <v>12156</v>
      </c>
      <c r="D221" s="51">
        <v>0</v>
      </c>
      <c r="E221" s="51">
        <f>E222+E229</f>
        <v>6762.84</v>
      </c>
      <c r="F221" s="51">
        <f t="shared" ref="F221:F226" si="11">E221/C221*100</f>
        <v>55.633761105626853</v>
      </c>
    </row>
    <row r="222" spans="1:6" x14ac:dyDescent="0.2">
      <c r="A222" s="44">
        <v>31</v>
      </c>
      <c r="B222" s="65" t="s">
        <v>62</v>
      </c>
      <c r="C222" s="50">
        <f>C223+C225+C227</f>
        <v>12156</v>
      </c>
      <c r="D222" s="50">
        <v>0</v>
      </c>
      <c r="E222" s="50">
        <f>E223+E225+E227</f>
        <v>6762.84</v>
      </c>
      <c r="F222" s="50">
        <f t="shared" si="11"/>
        <v>55.633761105626853</v>
      </c>
    </row>
    <row r="223" spans="1:6" s="20" customFormat="1" x14ac:dyDescent="0.2">
      <c r="A223" s="44">
        <v>311</v>
      </c>
      <c r="B223" s="65" t="s">
        <v>100</v>
      </c>
      <c r="C223" s="50">
        <f>C224</f>
        <v>10434</v>
      </c>
      <c r="D223" s="50">
        <v>0</v>
      </c>
      <c r="E223" s="50">
        <f>E224</f>
        <v>5805</v>
      </c>
      <c r="F223" s="50">
        <f t="shared" si="11"/>
        <v>55.635422656699248</v>
      </c>
    </row>
    <row r="224" spans="1:6" x14ac:dyDescent="0.2">
      <c r="A224" s="9">
        <v>3111</v>
      </c>
      <c r="B224" s="67" t="s">
        <v>101</v>
      </c>
      <c r="C224" s="52">
        <v>10434</v>
      </c>
      <c r="D224" s="52">
        <v>0</v>
      </c>
      <c r="E224" s="52">
        <v>5805</v>
      </c>
      <c r="F224" s="35">
        <f t="shared" si="11"/>
        <v>55.635422656699248</v>
      </c>
    </row>
    <row r="225" spans="1:6" x14ac:dyDescent="0.2">
      <c r="A225" s="44">
        <v>312</v>
      </c>
      <c r="B225" s="65" t="s">
        <v>73</v>
      </c>
      <c r="C225" s="50">
        <f>C226</f>
        <v>0</v>
      </c>
      <c r="D225" s="50">
        <f t="shared" ref="D225:D231" si="12">SUM(C225)</f>
        <v>0</v>
      </c>
      <c r="E225" s="50">
        <f>E226</f>
        <v>0</v>
      </c>
      <c r="F225" s="35" t="e">
        <f t="shared" si="11"/>
        <v>#DIV/0!</v>
      </c>
    </row>
    <row r="226" spans="1:6" x14ac:dyDescent="0.2">
      <c r="A226" s="9">
        <v>3121</v>
      </c>
      <c r="B226" s="67" t="s">
        <v>73</v>
      </c>
      <c r="C226" s="52">
        <v>0</v>
      </c>
      <c r="D226" s="52">
        <f t="shared" si="12"/>
        <v>0</v>
      </c>
      <c r="E226" s="52">
        <v>0</v>
      </c>
      <c r="F226" s="35" t="e">
        <f t="shared" si="11"/>
        <v>#DIV/0!</v>
      </c>
    </row>
    <row r="227" spans="1:6" x14ac:dyDescent="0.2">
      <c r="A227" s="44">
        <v>313</v>
      </c>
      <c r="B227" s="65" t="s">
        <v>102</v>
      </c>
      <c r="C227" s="50">
        <f>C228</f>
        <v>1722</v>
      </c>
      <c r="D227" s="50">
        <v>0</v>
      </c>
      <c r="E227" s="50">
        <f>E228</f>
        <v>957.84</v>
      </c>
      <c r="F227" s="50">
        <f t="shared" ref="F227:F228" si="13">E227/C227*100</f>
        <v>55.623693379790936</v>
      </c>
    </row>
    <row r="228" spans="1:6" x14ac:dyDescent="0.2">
      <c r="A228" s="9">
        <v>3132</v>
      </c>
      <c r="B228" s="67" t="s">
        <v>103</v>
      </c>
      <c r="C228" s="52">
        <v>1722</v>
      </c>
      <c r="D228" s="52">
        <v>0</v>
      </c>
      <c r="E228" s="52">
        <v>957.84</v>
      </c>
      <c r="F228" s="35">
        <f t="shared" si="13"/>
        <v>55.623693379790936</v>
      </c>
    </row>
    <row r="229" spans="1:6" x14ac:dyDescent="0.2">
      <c r="A229" s="44">
        <v>32</v>
      </c>
      <c r="B229" s="65" t="s">
        <v>58</v>
      </c>
      <c r="C229" s="50">
        <f>C230</f>
        <v>0</v>
      </c>
      <c r="D229" s="50">
        <v>0</v>
      </c>
      <c r="E229" s="50">
        <f>E230</f>
        <v>0</v>
      </c>
      <c r="F229" s="50" t="e">
        <f t="shared" ref="F229:F233" si="14">E229/C229*100</f>
        <v>#DIV/0!</v>
      </c>
    </row>
    <row r="230" spans="1:6" x14ac:dyDescent="0.2">
      <c r="A230" s="44">
        <v>321</v>
      </c>
      <c r="B230" s="65" t="s">
        <v>104</v>
      </c>
      <c r="C230" s="50">
        <f>SUM(C231:C233)</f>
        <v>0</v>
      </c>
      <c r="D230" s="50">
        <v>0</v>
      </c>
      <c r="E230" s="50">
        <f>SUM(E231:E232)</f>
        <v>0</v>
      </c>
      <c r="F230" s="50" t="e">
        <f t="shared" si="14"/>
        <v>#DIV/0!</v>
      </c>
    </row>
    <row r="231" spans="1:6" x14ac:dyDescent="0.2">
      <c r="A231" s="9">
        <v>3211</v>
      </c>
      <c r="B231" s="67" t="s">
        <v>2</v>
      </c>
      <c r="C231" s="52">
        <v>0</v>
      </c>
      <c r="D231" s="52">
        <f t="shared" si="12"/>
        <v>0</v>
      </c>
      <c r="E231" s="52">
        <v>0</v>
      </c>
      <c r="F231" s="35" t="e">
        <f t="shared" si="14"/>
        <v>#DIV/0!</v>
      </c>
    </row>
    <row r="232" spans="1:6" x14ac:dyDescent="0.2">
      <c r="A232" s="4" t="s">
        <v>3</v>
      </c>
      <c r="B232" s="12" t="s">
        <v>4</v>
      </c>
      <c r="C232" s="19"/>
      <c r="D232" s="19">
        <v>0</v>
      </c>
      <c r="E232" s="19">
        <v>0</v>
      </c>
      <c r="F232" s="35" t="e">
        <f t="shared" si="14"/>
        <v>#DIV/0!</v>
      </c>
    </row>
    <row r="233" spans="1:6" s="20" customFormat="1" x14ac:dyDescent="0.2">
      <c r="A233" s="11">
        <v>3236</v>
      </c>
      <c r="B233" s="12" t="s">
        <v>26</v>
      </c>
      <c r="C233" s="19"/>
      <c r="D233" s="19">
        <v>0</v>
      </c>
      <c r="E233" s="19">
        <v>0</v>
      </c>
      <c r="F233" s="35" t="e">
        <f t="shared" si="14"/>
        <v>#DIV/0!</v>
      </c>
    </row>
    <row r="234" spans="1:6" x14ac:dyDescent="0.2">
      <c r="A234" s="306" t="s">
        <v>206</v>
      </c>
      <c r="B234" s="307"/>
      <c r="C234" s="32">
        <f t="shared" ref="C234:E235" si="15">C235</f>
        <v>45000</v>
      </c>
      <c r="D234" s="32">
        <v>0</v>
      </c>
      <c r="E234" s="32">
        <f t="shared" si="15"/>
        <v>26041.63</v>
      </c>
      <c r="F234" s="32">
        <f t="shared" ref="F234:F240" si="16">E234/C234*100</f>
        <v>57.870288888888886</v>
      </c>
    </row>
    <row r="235" spans="1:6" x14ac:dyDescent="0.2">
      <c r="A235" s="300" t="s">
        <v>268</v>
      </c>
      <c r="B235" s="301"/>
      <c r="C235" s="51">
        <f t="shared" si="15"/>
        <v>45000</v>
      </c>
      <c r="D235" s="51">
        <v>0</v>
      </c>
      <c r="E235" s="51">
        <f t="shared" si="15"/>
        <v>26041.63</v>
      </c>
      <c r="F235" s="51">
        <f t="shared" si="16"/>
        <v>57.870288888888886</v>
      </c>
    </row>
    <row r="236" spans="1:6" x14ac:dyDescent="0.2">
      <c r="A236" s="44">
        <v>32</v>
      </c>
      <c r="B236" s="65" t="s">
        <v>58</v>
      </c>
      <c r="C236" s="50">
        <f>C237+C239</f>
        <v>45000</v>
      </c>
      <c r="D236" s="50">
        <v>0</v>
      </c>
      <c r="E236" s="50">
        <f>E237+E239</f>
        <v>26041.63</v>
      </c>
      <c r="F236" s="50">
        <f t="shared" si="16"/>
        <v>57.870288888888886</v>
      </c>
    </row>
    <row r="237" spans="1:6" x14ac:dyDescent="0.2">
      <c r="A237" s="33">
        <v>321</v>
      </c>
      <c r="B237" s="64" t="s">
        <v>104</v>
      </c>
      <c r="C237" s="34">
        <f>C238</f>
        <v>0</v>
      </c>
      <c r="D237" s="34">
        <v>0</v>
      </c>
      <c r="E237" s="34">
        <f>E238</f>
        <v>0</v>
      </c>
      <c r="F237" s="50" t="e">
        <f t="shared" si="16"/>
        <v>#DIV/0!</v>
      </c>
    </row>
    <row r="238" spans="1:6" x14ac:dyDescent="0.2">
      <c r="A238" s="11">
        <v>3214</v>
      </c>
      <c r="B238" s="12" t="s">
        <v>8</v>
      </c>
      <c r="C238" s="19"/>
      <c r="D238" s="19">
        <v>0</v>
      </c>
      <c r="E238" s="19">
        <v>0</v>
      </c>
      <c r="F238" s="19">
        <v>0</v>
      </c>
    </row>
    <row r="239" spans="1:6" x14ac:dyDescent="0.2">
      <c r="A239" s="33">
        <v>322</v>
      </c>
      <c r="B239" s="56" t="s">
        <v>105</v>
      </c>
      <c r="C239" s="35">
        <f>SUM(C240:C240)</f>
        <v>45000</v>
      </c>
      <c r="D239" s="35">
        <v>0</v>
      </c>
      <c r="E239" s="35">
        <f>SUM(E240:E240)</f>
        <v>26041.63</v>
      </c>
      <c r="F239" s="50">
        <f t="shared" si="16"/>
        <v>57.870288888888886</v>
      </c>
    </row>
    <row r="240" spans="1:6" x14ac:dyDescent="0.2">
      <c r="A240" s="11">
        <v>3222</v>
      </c>
      <c r="B240" s="12" t="s">
        <v>74</v>
      </c>
      <c r="C240" s="19">
        <v>45000</v>
      </c>
      <c r="D240" s="19">
        <v>0</v>
      </c>
      <c r="E240" s="19">
        <v>26041.63</v>
      </c>
      <c r="F240" s="35">
        <f t="shared" si="16"/>
        <v>57.870288888888886</v>
      </c>
    </row>
    <row r="241" spans="1:6" x14ac:dyDescent="0.2">
      <c r="A241" s="302" t="s">
        <v>197</v>
      </c>
      <c r="B241" s="303"/>
      <c r="C241" s="32">
        <f>C242</f>
        <v>1800</v>
      </c>
      <c r="D241" s="32">
        <v>0</v>
      </c>
      <c r="E241" s="32">
        <f>E242</f>
        <v>1173.05</v>
      </c>
      <c r="F241" s="32">
        <f t="shared" ref="F241:F245" si="17">E241/C241*100</f>
        <v>65.169444444444451</v>
      </c>
    </row>
    <row r="242" spans="1:6" x14ac:dyDescent="0.2">
      <c r="A242" s="304" t="s">
        <v>267</v>
      </c>
      <c r="B242" s="305"/>
      <c r="C242" s="51">
        <f>C243</f>
        <v>1800</v>
      </c>
      <c r="D242" s="51">
        <v>0</v>
      </c>
      <c r="E242" s="51">
        <f>E243</f>
        <v>1173.05</v>
      </c>
      <c r="F242" s="51">
        <f>E242/C242*100</f>
        <v>65.169444444444451</v>
      </c>
    </row>
    <row r="243" spans="1:6" x14ac:dyDescent="0.2">
      <c r="A243" s="44">
        <v>32</v>
      </c>
      <c r="B243" s="65" t="s">
        <v>58</v>
      </c>
      <c r="C243" s="50">
        <f t="shared" ref="C243:E244" si="18">C244</f>
        <v>1800</v>
      </c>
      <c r="D243" s="50">
        <v>0</v>
      </c>
      <c r="E243" s="50">
        <f t="shared" si="18"/>
        <v>1173.05</v>
      </c>
      <c r="F243" s="50">
        <f t="shared" si="17"/>
        <v>65.169444444444451</v>
      </c>
    </row>
    <row r="244" spans="1:6" x14ac:dyDescent="0.2">
      <c r="A244" s="44">
        <v>322</v>
      </c>
      <c r="B244" s="65" t="s">
        <v>105</v>
      </c>
      <c r="C244" s="50">
        <f t="shared" si="18"/>
        <v>1800</v>
      </c>
      <c r="D244" s="50">
        <v>0</v>
      </c>
      <c r="E244" s="50">
        <f t="shared" si="18"/>
        <v>1173.05</v>
      </c>
      <c r="F244" s="50">
        <f t="shared" si="17"/>
        <v>65.169444444444451</v>
      </c>
    </row>
    <row r="245" spans="1:6" x14ac:dyDescent="0.2">
      <c r="A245" s="9">
        <v>3222</v>
      </c>
      <c r="B245" s="67" t="s">
        <v>74</v>
      </c>
      <c r="C245" s="52">
        <v>1800</v>
      </c>
      <c r="D245" s="52">
        <v>0</v>
      </c>
      <c r="E245" s="52">
        <v>1173.05</v>
      </c>
      <c r="F245" s="35">
        <f t="shared" si="17"/>
        <v>65.169444444444451</v>
      </c>
    </row>
    <row r="246" spans="1:6" x14ac:dyDescent="0.2">
      <c r="A246" s="306" t="s">
        <v>198</v>
      </c>
      <c r="B246" s="307"/>
      <c r="C246" s="32">
        <f>C247</f>
        <v>110</v>
      </c>
      <c r="D246" s="32">
        <v>0</v>
      </c>
      <c r="E246" s="32">
        <f>E247</f>
        <v>0</v>
      </c>
      <c r="F246" s="32">
        <f t="shared" ref="F246:F250" si="19">E246/C246*100</f>
        <v>0</v>
      </c>
    </row>
    <row r="247" spans="1:6" x14ac:dyDescent="0.2">
      <c r="A247" s="300" t="s">
        <v>267</v>
      </c>
      <c r="B247" s="301"/>
      <c r="C247" s="51">
        <f>C248</f>
        <v>110</v>
      </c>
      <c r="D247" s="51">
        <v>0</v>
      </c>
      <c r="E247" s="51">
        <f>E248</f>
        <v>0</v>
      </c>
      <c r="F247" s="51">
        <f t="shared" si="19"/>
        <v>0</v>
      </c>
    </row>
    <row r="248" spans="1:6" x14ac:dyDescent="0.2">
      <c r="A248" s="44">
        <v>32</v>
      </c>
      <c r="B248" s="65" t="s">
        <v>58</v>
      </c>
      <c r="C248" s="50">
        <f>C249</f>
        <v>110</v>
      </c>
      <c r="D248" s="50">
        <v>0</v>
      </c>
      <c r="E248" s="50">
        <f>E249</f>
        <v>0</v>
      </c>
      <c r="F248" s="50">
        <f t="shared" si="19"/>
        <v>0</v>
      </c>
    </row>
    <row r="249" spans="1:6" x14ac:dyDescent="0.2">
      <c r="A249" s="44">
        <v>322</v>
      </c>
      <c r="B249" s="65" t="s">
        <v>105</v>
      </c>
      <c r="C249" s="50">
        <f>C250</f>
        <v>110</v>
      </c>
      <c r="D249" s="50">
        <v>0</v>
      </c>
      <c r="E249" s="50">
        <f>E250</f>
        <v>0</v>
      </c>
      <c r="F249" s="50">
        <f t="shared" si="19"/>
        <v>0</v>
      </c>
    </row>
    <row r="250" spans="1:6" x14ac:dyDescent="0.2">
      <c r="A250" s="9">
        <v>3222</v>
      </c>
      <c r="B250" s="67" t="s">
        <v>74</v>
      </c>
      <c r="C250" s="52">
        <v>110</v>
      </c>
      <c r="D250" s="52">
        <v>0</v>
      </c>
      <c r="E250" s="52">
        <v>0</v>
      </c>
      <c r="F250" s="35">
        <f t="shared" si="19"/>
        <v>0</v>
      </c>
    </row>
  </sheetData>
  <mergeCells count="30">
    <mergeCell ref="A13:B13"/>
    <mergeCell ref="A11:B11"/>
    <mergeCell ref="A12:B12"/>
    <mergeCell ref="A1:F1"/>
    <mergeCell ref="A2:F2"/>
    <mergeCell ref="A5:F5"/>
    <mergeCell ref="A6:F6"/>
    <mergeCell ref="A10:B10"/>
    <mergeCell ref="A4:F4"/>
    <mergeCell ref="A199:B199"/>
    <mergeCell ref="A14:B14"/>
    <mergeCell ref="A15:B15"/>
    <mergeCell ref="A16:B16"/>
    <mergeCell ref="A33:B33"/>
    <mergeCell ref="A17:B17"/>
    <mergeCell ref="A32:B32"/>
    <mergeCell ref="A179:B179"/>
    <mergeCell ref="A132:B132"/>
    <mergeCell ref="A110:B110"/>
    <mergeCell ref="A73:B73"/>
    <mergeCell ref="A74:B74"/>
    <mergeCell ref="A247:B247"/>
    <mergeCell ref="A241:B241"/>
    <mergeCell ref="A242:B242"/>
    <mergeCell ref="A246:B246"/>
    <mergeCell ref="A207:B207"/>
    <mergeCell ref="A208:B208"/>
    <mergeCell ref="A221:B221"/>
    <mergeCell ref="A234:B234"/>
    <mergeCell ref="A235:B235"/>
  </mergeCells>
  <pageMargins left="0.59055118110236227" right="0" top="0.74803149606299213" bottom="0.74803149606299213" header="0.31496062992125984" footer="0.31496062992125984"/>
  <pageSetup paperSize="9" scale="90"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6"/>
  <sheetViews>
    <sheetView tabSelected="1" zoomScale="140" zoomScaleNormal="140" workbookViewId="0">
      <selection activeCell="L15" sqref="L15"/>
    </sheetView>
  </sheetViews>
  <sheetFormatPr defaultColWidth="9.140625" defaultRowHeight="12.75" x14ac:dyDescent="0.2"/>
  <cols>
    <col min="1" max="1" width="6.42578125" style="20" customWidth="1"/>
    <col min="2" max="2" width="0.85546875" style="20" hidden="1" customWidth="1"/>
    <col min="3" max="3" width="41.7109375" style="20" customWidth="1"/>
    <col min="4" max="5" width="14.140625" style="20" customWidth="1"/>
    <col min="6" max="6" width="14.140625" style="153" customWidth="1"/>
    <col min="7" max="16384" width="9.140625" style="20"/>
  </cols>
  <sheetData>
    <row r="1" spans="1:7" ht="13.35" customHeight="1" x14ac:dyDescent="0.2">
      <c r="A1" s="21" t="s">
        <v>90</v>
      </c>
      <c r="B1" s="21"/>
      <c r="C1" s="21"/>
      <c r="D1" s="21"/>
      <c r="E1" s="21"/>
      <c r="F1" s="21"/>
    </row>
    <row r="2" spans="1:7" ht="13.35" customHeight="1" x14ac:dyDescent="0.2">
      <c r="A2" s="271" t="s">
        <v>289</v>
      </c>
      <c r="B2" s="272"/>
      <c r="C2" s="272"/>
      <c r="D2" s="272"/>
      <c r="E2" s="272"/>
      <c r="F2" s="272"/>
      <c r="G2" s="272"/>
    </row>
    <row r="3" spans="1:7" ht="13.35" customHeight="1" x14ac:dyDescent="0.2">
      <c r="A3" s="273" t="s">
        <v>290</v>
      </c>
      <c r="B3" s="273"/>
      <c r="C3" s="273"/>
      <c r="D3" s="273"/>
      <c r="E3" s="273"/>
      <c r="F3" s="221"/>
      <c r="G3" s="221"/>
    </row>
    <row r="4" spans="1:7" ht="13.35" customHeight="1" x14ac:dyDescent="0.2">
      <c r="A4" s="271" t="s">
        <v>291</v>
      </c>
      <c r="B4" s="272"/>
      <c r="C4" s="272"/>
      <c r="D4" s="272"/>
      <c r="E4" s="272"/>
      <c r="F4" s="272"/>
      <c r="G4" s="272"/>
    </row>
    <row r="5" spans="1:7" ht="13.35" customHeight="1" x14ac:dyDescent="0.2">
      <c r="A5" s="158"/>
      <c r="B5" s="158"/>
      <c r="C5" s="158"/>
    </row>
    <row r="6" spans="1:7" ht="13.35" customHeight="1" x14ac:dyDescent="0.2"/>
    <row r="7" spans="1:7" ht="13.35" customHeight="1" x14ac:dyDescent="0.2">
      <c r="A7" s="278" t="s">
        <v>169</v>
      </c>
      <c r="B7" s="278"/>
      <c r="C7" s="278"/>
      <c r="D7" s="278"/>
      <c r="E7" s="278"/>
      <c r="F7" s="278"/>
    </row>
    <row r="8" spans="1:7" ht="13.35" customHeight="1" x14ac:dyDescent="0.2"/>
    <row r="9" spans="1:7" ht="7.15" customHeight="1" x14ac:dyDescent="0.2"/>
    <row r="10" spans="1:7" s="42" customFormat="1" ht="30.75" customHeight="1" x14ac:dyDescent="0.2">
      <c r="A10" s="339" t="s">
        <v>99</v>
      </c>
      <c r="B10" s="340"/>
      <c r="C10" s="61" t="s">
        <v>0</v>
      </c>
      <c r="D10" s="60" t="s">
        <v>272</v>
      </c>
      <c r="E10" s="60" t="s">
        <v>275</v>
      </c>
      <c r="F10" s="154" t="s">
        <v>89</v>
      </c>
    </row>
    <row r="11" spans="1:7" s="7" customFormat="1" ht="9" customHeight="1" x14ac:dyDescent="0.2">
      <c r="A11" s="219"/>
      <c r="B11" s="220"/>
      <c r="C11" s="62">
        <v>1</v>
      </c>
      <c r="D11" s="62">
        <v>2</v>
      </c>
      <c r="E11" s="62">
        <v>3</v>
      </c>
      <c r="F11" s="155" t="s">
        <v>192</v>
      </c>
    </row>
    <row r="12" spans="1:7" s="3" customFormat="1" ht="12.75" customHeight="1" x14ac:dyDescent="0.2">
      <c r="A12" s="347" t="s">
        <v>128</v>
      </c>
      <c r="B12" s="348"/>
      <c r="C12" s="349"/>
      <c r="D12" s="115">
        <f>D13+D18+D23+D27+D39+D44+D48+D56</f>
        <v>1172282.56</v>
      </c>
      <c r="E12" s="115">
        <f>E13+E18+E23+E27+E39+E44+E48+E56</f>
        <v>547536.70000000007</v>
      </c>
      <c r="F12" s="115">
        <f>E12/D12*100</f>
        <v>46.706887800156302</v>
      </c>
    </row>
    <row r="13" spans="1:7" s="7" customFormat="1" ht="12.75" customHeight="1" x14ac:dyDescent="0.2">
      <c r="A13" s="350" t="s">
        <v>261</v>
      </c>
      <c r="B13" s="351"/>
      <c r="C13" s="351"/>
      <c r="D13" s="109">
        <f t="shared" ref="D13:E14" si="0">D14</f>
        <v>28376</v>
      </c>
      <c r="E13" s="109">
        <f t="shared" si="0"/>
        <v>17707.849999999999</v>
      </c>
      <c r="F13" s="109">
        <f t="shared" ref="F13:F50" si="1">E13/D13*100</f>
        <v>62.404320552579641</v>
      </c>
    </row>
    <row r="14" spans="1:7" s="7" customFormat="1" ht="12.75" customHeight="1" x14ac:dyDescent="0.2">
      <c r="A14" s="44">
        <v>67</v>
      </c>
      <c r="B14" s="45" t="s">
        <v>78</v>
      </c>
      <c r="C14" s="368" t="s">
        <v>299</v>
      </c>
      <c r="D14" s="43">
        <f t="shared" si="0"/>
        <v>28376</v>
      </c>
      <c r="E14" s="43">
        <f t="shared" si="0"/>
        <v>17707.849999999999</v>
      </c>
      <c r="F14" s="43">
        <f t="shared" si="1"/>
        <v>62.404320552579641</v>
      </c>
    </row>
    <row r="15" spans="1:7" s="7" customFormat="1" ht="24.75" customHeight="1" x14ac:dyDescent="0.2">
      <c r="A15" s="110">
        <v>671</v>
      </c>
      <c r="B15" s="358" t="s">
        <v>124</v>
      </c>
      <c r="C15" s="359"/>
      <c r="D15" s="111">
        <f>D16+D17</f>
        <v>28376</v>
      </c>
      <c r="E15" s="111">
        <f>E16+E17</f>
        <v>17707.849999999999</v>
      </c>
      <c r="F15" s="35">
        <f>E15/D15*100</f>
        <v>62.404320552579641</v>
      </c>
    </row>
    <row r="16" spans="1:7" s="5" customFormat="1" ht="12.75" customHeight="1" x14ac:dyDescent="0.2">
      <c r="A16" s="9">
        <v>6711</v>
      </c>
      <c r="B16" s="10" t="s">
        <v>79</v>
      </c>
      <c r="C16" s="10" t="s">
        <v>79</v>
      </c>
      <c r="D16" s="46">
        <v>28376</v>
      </c>
      <c r="E16" s="46">
        <v>17707.849999999999</v>
      </c>
      <c r="F16" s="35">
        <f>E16/D16*100</f>
        <v>62.404320552579641</v>
      </c>
    </row>
    <row r="17" spans="1:6" s="5" customFormat="1" ht="12.75" customHeight="1" x14ac:dyDescent="0.2">
      <c r="A17" s="222">
        <v>6711</v>
      </c>
      <c r="B17" s="10" t="s">
        <v>79</v>
      </c>
      <c r="C17" s="246"/>
      <c r="D17" s="46">
        <v>0</v>
      </c>
      <c r="E17" s="46"/>
      <c r="F17" s="46"/>
    </row>
    <row r="18" spans="1:6" s="7" customFormat="1" ht="12.75" customHeight="1" x14ac:dyDescent="0.2">
      <c r="A18" s="350" t="s">
        <v>262</v>
      </c>
      <c r="B18" s="351"/>
      <c r="C18" s="351"/>
      <c r="D18" s="109">
        <f t="shared" ref="D18:E19" si="2">D19</f>
        <v>2800</v>
      </c>
      <c r="E18" s="109">
        <f t="shared" si="2"/>
        <v>1563.96</v>
      </c>
      <c r="F18" s="109">
        <f t="shared" si="1"/>
        <v>55.855714285714285</v>
      </c>
    </row>
    <row r="19" spans="1:6" s="7" customFormat="1" ht="12.75" customHeight="1" x14ac:dyDescent="0.2">
      <c r="A19" s="33">
        <v>66</v>
      </c>
      <c r="B19" s="47" t="s">
        <v>80</v>
      </c>
      <c r="C19" s="369" t="s">
        <v>301</v>
      </c>
      <c r="D19" s="43">
        <f t="shared" si="2"/>
        <v>2800</v>
      </c>
      <c r="E19" s="43">
        <f t="shared" si="2"/>
        <v>1563.96</v>
      </c>
      <c r="F19" s="43">
        <f t="shared" si="1"/>
        <v>55.855714285714285</v>
      </c>
    </row>
    <row r="20" spans="1:6" s="7" customFormat="1" ht="12.75" customHeight="1" x14ac:dyDescent="0.2">
      <c r="A20" s="33">
        <v>661</v>
      </c>
      <c r="B20" s="47" t="s">
        <v>142</v>
      </c>
      <c r="C20" s="47" t="s">
        <v>300</v>
      </c>
      <c r="D20" s="43">
        <f>SUM(D21:D22)</f>
        <v>2800</v>
      </c>
      <c r="E20" s="43">
        <f>SUM(E21:E22)</f>
        <v>1563.96</v>
      </c>
      <c r="F20" s="43">
        <f t="shared" si="1"/>
        <v>55.855714285714285</v>
      </c>
    </row>
    <row r="21" spans="1:6" s="5" customFormat="1" ht="12.75" customHeight="1" x14ac:dyDescent="0.2">
      <c r="A21" s="11">
        <v>6614</v>
      </c>
      <c r="B21" s="335" t="s">
        <v>199</v>
      </c>
      <c r="C21" s="336"/>
      <c r="D21" s="46">
        <v>800</v>
      </c>
      <c r="E21" s="46">
        <v>718.66</v>
      </c>
      <c r="F21" s="35">
        <f t="shared" si="1"/>
        <v>89.832499999999996</v>
      </c>
    </row>
    <row r="22" spans="1:6" s="5" customFormat="1" ht="12.75" customHeight="1" x14ac:dyDescent="0.2">
      <c r="A22" s="4" t="s">
        <v>49</v>
      </c>
      <c r="B22" s="335" t="s">
        <v>141</v>
      </c>
      <c r="C22" s="336"/>
      <c r="D22" s="46">
        <v>2000</v>
      </c>
      <c r="E22" s="46">
        <v>845.3</v>
      </c>
      <c r="F22" s="35">
        <f t="shared" si="1"/>
        <v>42.265000000000001</v>
      </c>
    </row>
    <row r="23" spans="1:6" s="7" customFormat="1" ht="12.75" customHeight="1" x14ac:dyDescent="0.2">
      <c r="A23" s="350" t="s">
        <v>263</v>
      </c>
      <c r="B23" s="351"/>
      <c r="C23" s="351"/>
      <c r="D23" s="109">
        <f t="shared" ref="D23:E24" si="3">D24</f>
        <v>3207.09</v>
      </c>
      <c r="E23" s="109">
        <f t="shared" si="3"/>
        <v>0</v>
      </c>
      <c r="F23" s="109">
        <f t="shared" si="1"/>
        <v>0</v>
      </c>
    </row>
    <row r="24" spans="1:6" s="7" customFormat="1" ht="24.75" customHeight="1" x14ac:dyDescent="0.2">
      <c r="A24" s="48">
        <v>65</v>
      </c>
      <c r="B24" s="329" t="s">
        <v>81</v>
      </c>
      <c r="C24" s="330"/>
      <c r="D24" s="111">
        <f t="shared" si="3"/>
        <v>3207.09</v>
      </c>
      <c r="E24" s="111">
        <f t="shared" si="3"/>
        <v>0</v>
      </c>
      <c r="F24" s="111">
        <f t="shared" si="1"/>
        <v>0</v>
      </c>
    </row>
    <row r="25" spans="1:6" s="7" customFormat="1" ht="12.75" customHeight="1" x14ac:dyDescent="0.2">
      <c r="A25" s="48">
        <v>652</v>
      </c>
      <c r="B25" s="366" t="s">
        <v>143</v>
      </c>
      <c r="C25" s="367"/>
      <c r="D25" s="111">
        <f>D26</f>
        <v>3207.09</v>
      </c>
      <c r="E25" s="111">
        <f>E26</f>
        <v>0</v>
      </c>
      <c r="F25" s="111">
        <f t="shared" si="1"/>
        <v>0</v>
      </c>
    </row>
    <row r="26" spans="1:6" s="5" customFormat="1" ht="12.75" customHeight="1" x14ac:dyDescent="0.2">
      <c r="A26" s="4" t="s">
        <v>50</v>
      </c>
      <c r="B26" s="335" t="s">
        <v>51</v>
      </c>
      <c r="C26" s="336"/>
      <c r="D26" s="46">
        <v>3207.09</v>
      </c>
      <c r="E26" s="46">
        <v>0</v>
      </c>
      <c r="F26" s="35">
        <f>E26/D26*100</f>
        <v>0</v>
      </c>
    </row>
    <row r="27" spans="1:6" s="7" customFormat="1" ht="12.75" customHeight="1" x14ac:dyDescent="0.2">
      <c r="A27" s="350" t="s">
        <v>264</v>
      </c>
      <c r="B27" s="351"/>
      <c r="C27" s="351"/>
      <c r="D27" s="109">
        <f>D28</f>
        <v>1114672</v>
      </c>
      <c r="E27" s="109">
        <f>E28</f>
        <v>518863.72</v>
      </c>
      <c r="F27" s="109">
        <f t="shared" si="1"/>
        <v>46.548555987770392</v>
      </c>
    </row>
    <row r="28" spans="1:6" s="7" customFormat="1" ht="24.75" customHeight="1" x14ac:dyDescent="0.2">
      <c r="A28" s="48">
        <v>63</v>
      </c>
      <c r="B28" s="329" t="s">
        <v>82</v>
      </c>
      <c r="C28" s="330"/>
      <c r="D28" s="111">
        <f>D29+D31+D37+D35</f>
        <v>1114672</v>
      </c>
      <c r="E28" s="111">
        <f>E29+E31+E37+E35</f>
        <v>518863.72</v>
      </c>
      <c r="F28" s="111">
        <f t="shared" si="1"/>
        <v>46.548555987770392</v>
      </c>
    </row>
    <row r="29" spans="1:6" s="7" customFormat="1" ht="12.75" customHeight="1" x14ac:dyDescent="0.2">
      <c r="A29" s="33">
        <v>634</v>
      </c>
      <c r="B29" s="352" t="s">
        <v>183</v>
      </c>
      <c r="C29" s="353"/>
      <c r="D29" s="43">
        <f>D30</f>
        <v>0</v>
      </c>
      <c r="E29" s="43">
        <f>E30</f>
        <v>0</v>
      </c>
      <c r="F29" s="260" t="e">
        <f t="shared" si="1"/>
        <v>#DIV/0!</v>
      </c>
    </row>
    <row r="30" spans="1:6" s="5" customFormat="1" ht="12.75" customHeight="1" x14ac:dyDescent="0.2">
      <c r="A30" s="11">
        <v>6341</v>
      </c>
      <c r="B30" s="341" t="s">
        <v>184</v>
      </c>
      <c r="C30" s="342"/>
      <c r="D30" s="46"/>
      <c r="E30" s="46">
        <v>0</v>
      </c>
      <c r="F30" s="260" t="e">
        <f t="shared" si="1"/>
        <v>#DIV/0!</v>
      </c>
    </row>
    <row r="31" spans="1:6" s="7" customFormat="1" ht="24.75" customHeight="1" x14ac:dyDescent="0.2">
      <c r="A31" s="48">
        <v>636</v>
      </c>
      <c r="B31" s="329" t="s">
        <v>117</v>
      </c>
      <c r="C31" s="330"/>
      <c r="D31" s="111">
        <f>SUM(D32:D34)</f>
        <v>1114672</v>
      </c>
      <c r="E31" s="111">
        <f>SUM(E32:E34)</f>
        <v>518863.72</v>
      </c>
      <c r="F31" s="260">
        <f t="shared" si="1"/>
        <v>46.548555987770392</v>
      </c>
    </row>
    <row r="32" spans="1:6" s="42" customFormat="1" ht="24.75" customHeight="1" x14ac:dyDescent="0.2">
      <c r="A32" s="112" t="s">
        <v>52</v>
      </c>
      <c r="B32" s="333" t="s">
        <v>144</v>
      </c>
      <c r="C32" s="334"/>
      <c r="D32" s="113">
        <v>0</v>
      </c>
      <c r="E32" s="113"/>
      <c r="F32" s="260" t="e">
        <f t="shared" si="1"/>
        <v>#DIV/0!</v>
      </c>
    </row>
    <row r="33" spans="1:6" s="42" customFormat="1" ht="12.75" customHeight="1" x14ac:dyDescent="0.2">
      <c r="A33" s="112" t="s">
        <v>52</v>
      </c>
      <c r="B33" s="333" t="s">
        <v>178</v>
      </c>
      <c r="C33" s="334"/>
      <c r="D33" s="113">
        <v>1112672</v>
      </c>
      <c r="E33" s="113">
        <v>518863.72</v>
      </c>
      <c r="F33" s="260">
        <f t="shared" si="1"/>
        <v>46.632225849127146</v>
      </c>
    </row>
    <row r="34" spans="1:6" s="5" customFormat="1" ht="24.75" customHeight="1" x14ac:dyDescent="0.2">
      <c r="A34" s="38">
        <v>6362</v>
      </c>
      <c r="B34" s="333" t="s">
        <v>53</v>
      </c>
      <c r="C34" s="334"/>
      <c r="D34" s="113">
        <v>2000</v>
      </c>
      <c r="E34" s="113">
        <v>0</v>
      </c>
      <c r="F34" s="260">
        <f t="shared" si="1"/>
        <v>0</v>
      </c>
    </row>
    <row r="35" spans="1:6" s="7" customFormat="1" ht="12.75" customHeight="1" x14ac:dyDescent="0.2">
      <c r="A35" s="48">
        <v>638</v>
      </c>
      <c r="B35" s="354" t="s">
        <v>158</v>
      </c>
      <c r="C35" s="355"/>
      <c r="D35" s="111">
        <f>D36</f>
        <v>0</v>
      </c>
      <c r="E35" s="111">
        <f>E36</f>
        <v>0</v>
      </c>
      <c r="F35" s="260" t="e">
        <f t="shared" si="1"/>
        <v>#DIV/0!</v>
      </c>
    </row>
    <row r="36" spans="1:6" s="5" customFormat="1" ht="24.75" customHeight="1" x14ac:dyDescent="0.2">
      <c r="A36" s="38">
        <v>6381</v>
      </c>
      <c r="B36" s="333" t="s">
        <v>159</v>
      </c>
      <c r="C36" s="334"/>
      <c r="D36" s="113"/>
      <c r="E36" s="113"/>
      <c r="F36" s="260" t="e">
        <f t="shared" si="1"/>
        <v>#DIV/0!</v>
      </c>
    </row>
    <row r="37" spans="1:6" s="7" customFormat="1" ht="30" customHeight="1" x14ac:dyDescent="0.2">
      <c r="A37" s="48">
        <v>639</v>
      </c>
      <c r="B37" s="329" t="s">
        <v>118</v>
      </c>
      <c r="C37" s="330"/>
      <c r="D37" s="111">
        <f>D38</f>
        <v>0</v>
      </c>
      <c r="E37" s="111">
        <f>E38</f>
        <v>0</v>
      </c>
      <c r="F37" s="260" t="e">
        <f t="shared" si="1"/>
        <v>#DIV/0!</v>
      </c>
    </row>
    <row r="38" spans="1:6" s="42" customFormat="1" ht="24.75" customHeight="1" x14ac:dyDescent="0.2">
      <c r="A38" s="38">
        <v>6393</v>
      </c>
      <c r="B38" s="333" t="s">
        <v>145</v>
      </c>
      <c r="C38" s="334"/>
      <c r="D38" s="113"/>
      <c r="E38" s="113"/>
      <c r="F38" s="260" t="e">
        <f t="shared" si="1"/>
        <v>#DIV/0!</v>
      </c>
    </row>
    <row r="39" spans="1:6" s="7" customFormat="1" ht="12.75" customHeight="1" x14ac:dyDescent="0.2">
      <c r="A39" s="350" t="s">
        <v>265</v>
      </c>
      <c r="B39" s="351"/>
      <c r="C39" s="351"/>
      <c r="D39" s="109">
        <f t="shared" ref="D39:E40" si="4">D40</f>
        <v>3900</v>
      </c>
      <c r="E39" s="109">
        <f t="shared" si="4"/>
        <v>879.3</v>
      </c>
      <c r="F39" s="109">
        <f t="shared" si="1"/>
        <v>22.546153846153846</v>
      </c>
    </row>
    <row r="40" spans="1:6" s="7" customFormat="1" ht="12.75" customHeight="1" x14ac:dyDescent="0.2">
      <c r="A40" s="33">
        <v>66</v>
      </c>
      <c r="B40" s="352" t="s">
        <v>83</v>
      </c>
      <c r="C40" s="353"/>
      <c r="D40" s="43">
        <f t="shared" si="4"/>
        <v>3900</v>
      </c>
      <c r="E40" s="43">
        <f t="shared" si="4"/>
        <v>879.3</v>
      </c>
      <c r="F40" s="43">
        <f t="shared" si="1"/>
        <v>22.546153846153846</v>
      </c>
    </row>
    <row r="41" spans="1:6" s="114" customFormat="1" ht="24.75" customHeight="1" x14ac:dyDescent="0.2">
      <c r="A41" s="48">
        <v>663</v>
      </c>
      <c r="B41" s="329" t="s">
        <v>146</v>
      </c>
      <c r="C41" s="330"/>
      <c r="D41" s="111">
        <f>SUM(D42:D43)</f>
        <v>3900</v>
      </c>
      <c r="E41" s="111">
        <f>SUM(E42:E43)</f>
        <v>879.3</v>
      </c>
      <c r="F41" s="111">
        <f t="shared" si="1"/>
        <v>22.546153846153846</v>
      </c>
    </row>
    <row r="42" spans="1:6" s="5" customFormat="1" ht="12.75" customHeight="1" x14ac:dyDescent="0.2">
      <c r="A42" s="11" t="s">
        <v>54</v>
      </c>
      <c r="B42" s="335" t="s">
        <v>55</v>
      </c>
      <c r="C42" s="336"/>
      <c r="D42" s="46">
        <v>3300</v>
      </c>
      <c r="E42" s="46">
        <v>879.3</v>
      </c>
      <c r="F42" s="35">
        <f t="shared" si="1"/>
        <v>26.645454545454545</v>
      </c>
    </row>
    <row r="43" spans="1:6" s="5" customFormat="1" ht="12.75" customHeight="1" x14ac:dyDescent="0.2">
      <c r="A43" s="11">
        <v>6632</v>
      </c>
      <c r="B43" s="335" t="s">
        <v>88</v>
      </c>
      <c r="C43" s="336"/>
      <c r="D43" s="46">
        <v>600</v>
      </c>
      <c r="E43" s="46">
        <v>0</v>
      </c>
      <c r="F43" s="260">
        <f t="shared" si="1"/>
        <v>0</v>
      </c>
    </row>
    <row r="44" spans="1:6" s="7" customFormat="1" ht="12.75" customHeight="1" x14ac:dyDescent="0.2">
      <c r="A44" s="350" t="s">
        <v>174</v>
      </c>
      <c r="B44" s="351"/>
      <c r="C44" s="351"/>
      <c r="D44" s="109">
        <f t="shared" ref="D44:E45" si="5">D45</f>
        <v>0</v>
      </c>
      <c r="E44" s="109">
        <f t="shared" si="5"/>
        <v>0</v>
      </c>
      <c r="F44" s="262" t="e">
        <f t="shared" si="1"/>
        <v>#DIV/0!</v>
      </c>
    </row>
    <row r="45" spans="1:6" s="7" customFormat="1" ht="12.75" customHeight="1" x14ac:dyDescent="0.2">
      <c r="A45" s="33">
        <v>72</v>
      </c>
      <c r="B45" s="343" t="s">
        <v>84</v>
      </c>
      <c r="C45" s="344"/>
      <c r="D45" s="43">
        <f t="shared" si="5"/>
        <v>0</v>
      </c>
      <c r="E45" s="43">
        <f t="shared" si="5"/>
        <v>0</v>
      </c>
      <c r="F45" s="261" t="e">
        <f t="shared" si="1"/>
        <v>#DIV/0!</v>
      </c>
    </row>
    <row r="46" spans="1:6" s="7" customFormat="1" ht="12.75" customHeight="1" x14ac:dyDescent="0.2">
      <c r="A46" s="33">
        <v>721</v>
      </c>
      <c r="B46" s="343" t="s">
        <v>127</v>
      </c>
      <c r="C46" s="344"/>
      <c r="D46" s="43">
        <f>D47</f>
        <v>0</v>
      </c>
      <c r="E46" s="43">
        <f>E47</f>
        <v>0</v>
      </c>
      <c r="F46" s="261" t="e">
        <f t="shared" si="1"/>
        <v>#DIV/0!</v>
      </c>
    </row>
    <row r="47" spans="1:6" s="5" customFormat="1" ht="12.75" customHeight="1" x14ac:dyDescent="0.2">
      <c r="A47" s="39" t="s">
        <v>56</v>
      </c>
      <c r="B47" s="337" t="s">
        <v>57</v>
      </c>
      <c r="C47" s="338"/>
      <c r="D47" s="49">
        <v>0</v>
      </c>
      <c r="E47" s="49">
        <v>0</v>
      </c>
      <c r="F47" s="261" t="e">
        <f t="shared" si="1"/>
        <v>#DIV/0!</v>
      </c>
    </row>
    <row r="48" spans="1:6" s="5" customFormat="1" ht="12.75" customHeight="1" x14ac:dyDescent="0.2">
      <c r="A48" s="300" t="s">
        <v>266</v>
      </c>
      <c r="B48" s="301"/>
      <c r="C48" s="301"/>
      <c r="D48" s="51">
        <f>D49+D52</f>
        <v>16852.47</v>
      </c>
      <c r="E48" s="51">
        <f>E49+E52</f>
        <v>7799.38</v>
      </c>
      <c r="F48" s="51">
        <f>E48/D48*100</f>
        <v>46.280337541025141</v>
      </c>
    </row>
    <row r="49" spans="1:6" s="5" customFormat="1" ht="24.75" customHeight="1" x14ac:dyDescent="0.2">
      <c r="A49" s="48">
        <v>63</v>
      </c>
      <c r="B49" s="329" t="s">
        <v>82</v>
      </c>
      <c r="C49" s="330"/>
      <c r="D49" s="111">
        <f t="shared" ref="D49:E49" si="6">D50</f>
        <v>14066</v>
      </c>
      <c r="E49" s="111">
        <f t="shared" si="6"/>
        <v>6492.77</v>
      </c>
      <c r="F49" s="111">
        <f t="shared" si="1"/>
        <v>46.159320346935878</v>
      </c>
    </row>
    <row r="50" spans="1:6" s="5" customFormat="1" ht="25.5" customHeight="1" x14ac:dyDescent="0.2">
      <c r="A50" s="48">
        <v>639</v>
      </c>
      <c r="B50" s="329" t="s">
        <v>118</v>
      </c>
      <c r="C50" s="330"/>
      <c r="D50" s="111">
        <f>D51</f>
        <v>14066</v>
      </c>
      <c r="E50" s="111">
        <f>E51</f>
        <v>6492.77</v>
      </c>
      <c r="F50" s="111">
        <f t="shared" si="1"/>
        <v>46.159320346935878</v>
      </c>
    </row>
    <row r="51" spans="1:6" s="5" customFormat="1" ht="24.75" customHeight="1" x14ac:dyDescent="0.2">
      <c r="A51" s="38">
        <v>6393</v>
      </c>
      <c r="B51" s="333" t="s">
        <v>145</v>
      </c>
      <c r="C51" s="334"/>
      <c r="D51" s="113">
        <v>14066</v>
      </c>
      <c r="E51" s="113">
        <v>6492.77</v>
      </c>
      <c r="F51" s="35">
        <f>E51/D51*100</f>
        <v>46.159320346935878</v>
      </c>
    </row>
    <row r="52" spans="1:6" s="5" customFormat="1" ht="15.75" customHeight="1" x14ac:dyDescent="0.2">
      <c r="A52" s="44">
        <v>67</v>
      </c>
      <c r="B52" s="45" t="s">
        <v>78</v>
      </c>
      <c r="C52" s="264" t="s">
        <v>298</v>
      </c>
      <c r="D52" s="43">
        <f t="shared" ref="D52:E52" si="7">D53</f>
        <v>2786.47</v>
      </c>
      <c r="E52" s="43">
        <f t="shared" si="7"/>
        <v>1306.6099999999999</v>
      </c>
      <c r="F52" s="43">
        <f t="shared" ref="F52:F59" si="8">E52/D52*100</f>
        <v>46.891227969438035</v>
      </c>
    </row>
    <row r="53" spans="1:6" s="5" customFormat="1" ht="22.5" customHeight="1" x14ac:dyDescent="0.2">
      <c r="A53" s="110">
        <v>671</v>
      </c>
      <c r="B53" s="358" t="s">
        <v>124</v>
      </c>
      <c r="C53" s="359"/>
      <c r="D53" s="111">
        <f>D55</f>
        <v>2786.47</v>
      </c>
      <c r="E53" s="111">
        <f>+E54+E55</f>
        <v>1306.6099999999999</v>
      </c>
      <c r="F53" s="111">
        <f t="shared" si="8"/>
        <v>46.891227969438035</v>
      </c>
    </row>
    <row r="54" spans="1:6" s="5" customFormat="1" ht="22.5" customHeight="1" x14ac:dyDescent="0.2">
      <c r="A54" s="9">
        <v>6711</v>
      </c>
      <c r="B54" s="10" t="s">
        <v>79</v>
      </c>
      <c r="C54" s="264" t="s">
        <v>124</v>
      </c>
      <c r="D54" s="111">
        <f>D55</f>
        <v>2786.47</v>
      </c>
      <c r="E54" s="113">
        <v>1306.6099999999999</v>
      </c>
      <c r="F54" s="35">
        <f t="shared" si="8"/>
        <v>46.891227969438035</v>
      </c>
    </row>
    <row r="55" spans="1:6" s="5" customFormat="1" ht="22.5" x14ac:dyDescent="0.2">
      <c r="A55" s="9">
        <v>6711</v>
      </c>
      <c r="B55" s="10" t="s">
        <v>79</v>
      </c>
      <c r="C55" s="269" t="s">
        <v>79</v>
      </c>
      <c r="D55" s="46">
        <v>2786.47</v>
      </c>
      <c r="E55" s="46">
        <v>0</v>
      </c>
      <c r="F55" s="35">
        <f t="shared" si="8"/>
        <v>0</v>
      </c>
    </row>
    <row r="56" spans="1:6" s="5" customFormat="1" x14ac:dyDescent="0.2">
      <c r="A56" s="362" t="s">
        <v>297</v>
      </c>
      <c r="B56" s="363"/>
      <c r="C56" s="363"/>
      <c r="D56" s="268">
        <f t="shared" ref="D56:E58" si="9">D57</f>
        <v>2475</v>
      </c>
      <c r="E56" s="268">
        <f t="shared" si="9"/>
        <v>722.49</v>
      </c>
      <c r="F56" s="35">
        <f t="shared" si="8"/>
        <v>29.191515151515151</v>
      </c>
    </row>
    <row r="57" spans="1:6" s="5" customFormat="1" ht="22.5" x14ac:dyDescent="0.2">
      <c r="A57" s="265">
        <v>67</v>
      </c>
      <c r="B57" s="266"/>
      <c r="C57" s="263" t="s">
        <v>298</v>
      </c>
      <c r="D57" s="270">
        <f t="shared" si="9"/>
        <v>2475</v>
      </c>
      <c r="E57" s="267">
        <f t="shared" si="9"/>
        <v>722.49</v>
      </c>
      <c r="F57" s="35">
        <f t="shared" si="8"/>
        <v>29.191515151515151</v>
      </c>
    </row>
    <row r="58" spans="1:6" s="5" customFormat="1" ht="22.5" x14ac:dyDescent="0.2">
      <c r="A58" s="265">
        <v>671</v>
      </c>
      <c r="B58" s="266"/>
      <c r="C58" s="263" t="s">
        <v>124</v>
      </c>
      <c r="D58" s="267">
        <f t="shared" si="9"/>
        <v>2475</v>
      </c>
      <c r="E58" s="267">
        <f t="shared" si="9"/>
        <v>722.49</v>
      </c>
      <c r="F58" s="35">
        <f t="shared" si="8"/>
        <v>29.191515151515151</v>
      </c>
    </row>
    <row r="59" spans="1:6" s="5" customFormat="1" ht="22.5" x14ac:dyDescent="0.2">
      <c r="A59" s="265">
        <v>6711</v>
      </c>
      <c r="B59" s="266"/>
      <c r="C59" s="269" t="s">
        <v>79</v>
      </c>
      <c r="D59" s="267">
        <v>2475</v>
      </c>
      <c r="E59" s="267">
        <v>722.49</v>
      </c>
      <c r="F59" s="35">
        <f t="shared" si="8"/>
        <v>29.191515151515151</v>
      </c>
    </row>
    <row r="60" spans="1:6" s="5" customFormat="1" x14ac:dyDescent="0.2">
      <c r="A60" s="347" t="s">
        <v>201</v>
      </c>
      <c r="B60" s="360" t="s">
        <v>200</v>
      </c>
      <c r="C60" s="361"/>
      <c r="D60" s="115">
        <f>SUM(D61,D64,D67,D70,D73)</f>
        <v>1992.91</v>
      </c>
      <c r="E60" s="115">
        <f>SUM(E61,E64,E67,E70,E73)</f>
        <v>0</v>
      </c>
      <c r="F60" s="115">
        <f t="shared" ref="F60" si="10">E60/D60*100</f>
        <v>0</v>
      </c>
    </row>
    <row r="61" spans="1:6" s="5" customFormat="1" ht="12.75" customHeight="1" x14ac:dyDescent="0.2">
      <c r="A61" s="140"/>
      <c r="B61" s="345" t="s">
        <v>172</v>
      </c>
      <c r="C61" s="346"/>
      <c r="D61" s="116">
        <f t="shared" ref="D61:E62" si="11">D62</f>
        <v>1200</v>
      </c>
      <c r="E61" s="116">
        <f t="shared" si="11"/>
        <v>0</v>
      </c>
      <c r="F61" s="116">
        <f t="shared" ref="F61:F76" si="12">E61/D61*100</f>
        <v>0</v>
      </c>
    </row>
    <row r="62" spans="1:6" s="5" customFormat="1" x14ac:dyDescent="0.2">
      <c r="A62" s="110">
        <v>92</v>
      </c>
      <c r="B62" s="329" t="s">
        <v>129</v>
      </c>
      <c r="C62" s="330"/>
      <c r="D62" s="118">
        <f t="shared" si="11"/>
        <v>1200</v>
      </c>
      <c r="E62" s="118">
        <f t="shared" si="11"/>
        <v>0</v>
      </c>
      <c r="F62" s="118">
        <f t="shared" si="12"/>
        <v>0</v>
      </c>
    </row>
    <row r="63" spans="1:6" s="5" customFormat="1" x14ac:dyDescent="0.2">
      <c r="A63" s="119">
        <v>922</v>
      </c>
      <c r="B63" s="356" t="s">
        <v>130</v>
      </c>
      <c r="C63" s="357"/>
      <c r="D63" s="121">
        <v>1200</v>
      </c>
      <c r="E63" s="121"/>
      <c r="F63" s="121">
        <f t="shared" si="12"/>
        <v>0</v>
      </c>
    </row>
    <row r="64" spans="1:6" x14ac:dyDescent="0.2">
      <c r="A64" s="140"/>
      <c r="B64" s="345" t="s">
        <v>175</v>
      </c>
      <c r="C64" s="346"/>
      <c r="D64" s="116">
        <f t="shared" ref="D64:E65" si="13">D65</f>
        <v>92.91</v>
      </c>
      <c r="E64" s="116">
        <f t="shared" si="13"/>
        <v>0</v>
      </c>
      <c r="F64" s="116">
        <f t="shared" si="12"/>
        <v>0</v>
      </c>
    </row>
    <row r="65" spans="1:6" x14ac:dyDescent="0.2">
      <c r="A65" s="110">
        <v>92</v>
      </c>
      <c r="B65" s="329" t="s">
        <v>129</v>
      </c>
      <c r="C65" s="330"/>
      <c r="D65" s="118">
        <f t="shared" si="13"/>
        <v>92.91</v>
      </c>
      <c r="E65" s="118">
        <f t="shared" si="13"/>
        <v>0</v>
      </c>
      <c r="F65" s="118">
        <f t="shared" si="12"/>
        <v>0</v>
      </c>
    </row>
    <row r="66" spans="1:6" x14ac:dyDescent="0.2">
      <c r="A66" s="119">
        <v>922</v>
      </c>
      <c r="B66" s="356" t="s">
        <v>130</v>
      </c>
      <c r="C66" s="357"/>
      <c r="D66" s="121">
        <v>92.91</v>
      </c>
      <c r="E66" s="121"/>
      <c r="F66" s="121">
        <f t="shared" si="12"/>
        <v>0</v>
      </c>
    </row>
    <row r="67" spans="1:6" ht="12.75" customHeight="1" x14ac:dyDescent="0.2">
      <c r="A67" s="140"/>
      <c r="B67" s="345" t="s">
        <v>171</v>
      </c>
      <c r="C67" s="346"/>
      <c r="D67" s="116">
        <f t="shared" ref="D67:E68" si="14">D68</f>
        <v>700</v>
      </c>
      <c r="E67" s="116">
        <f t="shared" si="14"/>
        <v>0</v>
      </c>
      <c r="F67" s="116">
        <f t="shared" si="12"/>
        <v>0</v>
      </c>
    </row>
    <row r="68" spans="1:6" x14ac:dyDescent="0.2">
      <c r="A68" s="110">
        <v>92</v>
      </c>
      <c r="B68" s="329" t="s">
        <v>129</v>
      </c>
      <c r="C68" s="330"/>
      <c r="D68" s="118">
        <f t="shared" si="14"/>
        <v>700</v>
      </c>
      <c r="E68" s="118">
        <f t="shared" si="14"/>
        <v>0</v>
      </c>
      <c r="F68" s="118">
        <f t="shared" si="12"/>
        <v>0</v>
      </c>
    </row>
    <row r="69" spans="1:6" x14ac:dyDescent="0.2">
      <c r="A69" s="119">
        <v>922</v>
      </c>
      <c r="B69" s="356" t="s">
        <v>130</v>
      </c>
      <c r="C69" s="357"/>
      <c r="D69" s="121">
        <v>700</v>
      </c>
      <c r="E69" s="121"/>
      <c r="F69" s="118">
        <f t="shared" si="12"/>
        <v>0</v>
      </c>
    </row>
    <row r="70" spans="1:6" ht="12.75" customHeight="1" x14ac:dyDescent="0.2">
      <c r="A70" s="140"/>
      <c r="B70" s="345" t="s">
        <v>173</v>
      </c>
      <c r="C70" s="346"/>
      <c r="D70" s="116">
        <f t="shared" ref="D70:E71" si="15">D71</f>
        <v>0</v>
      </c>
      <c r="E70" s="116">
        <f t="shared" si="15"/>
        <v>0</v>
      </c>
      <c r="F70" s="116" t="e">
        <f t="shared" si="12"/>
        <v>#DIV/0!</v>
      </c>
    </row>
    <row r="71" spans="1:6" x14ac:dyDescent="0.2">
      <c r="A71" s="110">
        <v>92</v>
      </c>
      <c r="B71" s="141"/>
      <c r="C71" s="117" t="s">
        <v>129</v>
      </c>
      <c r="D71" s="118">
        <f t="shared" si="15"/>
        <v>0</v>
      </c>
      <c r="E71" s="118">
        <f t="shared" si="15"/>
        <v>0</v>
      </c>
      <c r="F71" s="118" t="e">
        <f t="shared" si="12"/>
        <v>#DIV/0!</v>
      </c>
    </row>
    <row r="72" spans="1:6" x14ac:dyDescent="0.2">
      <c r="A72" s="119">
        <v>922</v>
      </c>
      <c r="B72" s="142"/>
      <c r="C72" s="120" t="s">
        <v>130</v>
      </c>
      <c r="D72" s="121">
        <v>0</v>
      </c>
      <c r="E72" s="121">
        <v>0</v>
      </c>
      <c r="F72" s="121" t="e">
        <f t="shared" si="12"/>
        <v>#DIV/0!</v>
      </c>
    </row>
    <row r="73" spans="1:6" x14ac:dyDescent="0.2">
      <c r="A73" s="140"/>
      <c r="B73" s="345" t="s">
        <v>176</v>
      </c>
      <c r="C73" s="346"/>
      <c r="D73" s="116">
        <f t="shared" ref="D73:E74" si="16">D74</f>
        <v>0</v>
      </c>
      <c r="E73" s="116">
        <f t="shared" si="16"/>
        <v>0</v>
      </c>
      <c r="F73" s="116" t="e">
        <f t="shared" si="12"/>
        <v>#DIV/0!</v>
      </c>
    </row>
    <row r="74" spans="1:6" ht="22.5" customHeight="1" x14ac:dyDescent="0.2">
      <c r="A74" s="110">
        <v>92</v>
      </c>
      <c r="B74" s="329" t="s">
        <v>129</v>
      </c>
      <c r="C74" s="330"/>
      <c r="D74" s="118">
        <f t="shared" si="16"/>
        <v>0</v>
      </c>
      <c r="E74" s="118">
        <f t="shared" si="16"/>
        <v>0</v>
      </c>
      <c r="F74" s="118" t="e">
        <f t="shared" si="12"/>
        <v>#DIV/0!</v>
      </c>
    </row>
    <row r="75" spans="1:6" x14ac:dyDescent="0.2">
      <c r="A75" s="122">
        <v>922</v>
      </c>
      <c r="B75" s="331" t="s">
        <v>130</v>
      </c>
      <c r="C75" s="332"/>
      <c r="D75" s="123">
        <v>0</v>
      </c>
      <c r="E75" s="123">
        <v>0</v>
      </c>
      <c r="F75" s="123" t="e">
        <f t="shared" si="12"/>
        <v>#DIV/0!</v>
      </c>
    </row>
    <row r="76" spans="1:6" ht="21" customHeight="1" x14ac:dyDescent="0.2">
      <c r="A76" s="143"/>
      <c r="B76" s="364" t="s">
        <v>168</v>
      </c>
      <c r="C76" s="365"/>
      <c r="D76" s="124">
        <f>D12+D60</f>
        <v>1174275.47</v>
      </c>
      <c r="E76" s="124">
        <f>E12+E60</f>
        <v>547536.70000000007</v>
      </c>
      <c r="F76" s="124">
        <f t="shared" si="12"/>
        <v>46.627619667470363</v>
      </c>
    </row>
  </sheetData>
  <mergeCells count="57">
    <mergeCell ref="A2:G2"/>
    <mergeCell ref="A3:E3"/>
    <mergeCell ref="A4:G4"/>
    <mergeCell ref="B34:C34"/>
    <mergeCell ref="B76:C76"/>
    <mergeCell ref="B29:C29"/>
    <mergeCell ref="A13:C13"/>
    <mergeCell ref="B15:C15"/>
    <mergeCell ref="A18:C18"/>
    <mergeCell ref="A23:C23"/>
    <mergeCell ref="B24:C24"/>
    <mergeCell ref="B25:C25"/>
    <mergeCell ref="A27:C27"/>
    <mergeCell ref="B28:C28"/>
    <mergeCell ref="A48:C48"/>
    <mergeCell ref="B49:C49"/>
    <mergeCell ref="B50:C50"/>
    <mergeCell ref="B35:C35"/>
    <mergeCell ref="B73:C73"/>
    <mergeCell ref="B62:C62"/>
    <mergeCell ref="B63:C63"/>
    <mergeCell ref="B65:C65"/>
    <mergeCell ref="B66:C66"/>
    <mergeCell ref="B69:C69"/>
    <mergeCell ref="B68:C68"/>
    <mergeCell ref="B61:C61"/>
    <mergeCell ref="B64:C64"/>
    <mergeCell ref="B53:C53"/>
    <mergeCell ref="A60:C60"/>
    <mergeCell ref="A56:C56"/>
    <mergeCell ref="A12:C12"/>
    <mergeCell ref="B46:C46"/>
    <mergeCell ref="B31:C31"/>
    <mergeCell ref="B37:C37"/>
    <mergeCell ref="A39:C39"/>
    <mergeCell ref="B40:C40"/>
    <mergeCell ref="B41:C41"/>
    <mergeCell ref="A44:C44"/>
    <mergeCell ref="B22:C22"/>
    <mergeCell ref="B21:C21"/>
    <mergeCell ref="B33:C33"/>
    <mergeCell ref="B74:C74"/>
    <mergeCell ref="B75:C75"/>
    <mergeCell ref="A7:F7"/>
    <mergeCell ref="B36:C36"/>
    <mergeCell ref="B38:C38"/>
    <mergeCell ref="B42:C42"/>
    <mergeCell ref="B43:C43"/>
    <mergeCell ref="B47:C47"/>
    <mergeCell ref="B51:C51"/>
    <mergeCell ref="A10:B10"/>
    <mergeCell ref="B26:C26"/>
    <mergeCell ref="B30:C30"/>
    <mergeCell ref="B32:C32"/>
    <mergeCell ref="B45:C45"/>
    <mergeCell ref="B67:C67"/>
    <mergeCell ref="B70:C70"/>
  </mergeCells>
  <pageMargins left="0.59055118110236227" right="0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OPĆI DIO</vt:lpstr>
      <vt:lpstr>opći po ekonomskoj</vt:lpstr>
      <vt:lpstr>Rashodi prema funkcijskoj k</vt:lpstr>
      <vt:lpstr>Račun financiranja</vt:lpstr>
      <vt:lpstr>Račun f. prema izvorima</vt:lpstr>
      <vt:lpstr> po izvorima financiranja</vt:lpstr>
      <vt:lpstr>rashodi-programska</vt:lpstr>
      <vt:lpstr>prihodi programska</vt:lpstr>
      <vt:lpstr>'OPĆI DIO'!Podrucje_ispisa</vt:lpstr>
      <vt:lpstr>'opći po ekonomskoj'!Podrucje_ispisa</vt:lpstr>
      <vt:lpstr>'Račun financiranja'!Podrucje_ispisa</vt:lpstr>
      <vt:lpstr>'Rashodi prema funkcijskoj 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2015-10-15T10:30:49Z</dcterms:created>
  <dcterms:modified xsi:type="dcterms:W3CDTF">2025-07-10T09:40:03Z</dcterms:modified>
</cp:coreProperties>
</file>